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55" windowHeight="7935" activeTab="1"/>
  </bookViews>
  <sheets>
    <sheet name="Intro" sheetId="1" r:id="rId1"/>
    <sheet name="Plan" sheetId="2" r:id="rId2"/>
    <sheet name="CZS" sheetId="3" r:id="rId3"/>
    <sheet name="Decotabel" sheetId="4" r:id="rId4"/>
    <sheet name="Tussentijd" sheetId="5" r:id="rId5"/>
    <sheet name="Berekening" sheetId="6" r:id="rId6"/>
  </sheets>
  <definedNames>
    <definedName name="_xlnm.Print_Area" localSheetId="1">'Plan'!$A$1:$F$45</definedName>
  </definedNames>
  <calcPr fullCalcOnLoad="1"/>
</workbook>
</file>

<file path=xl/sharedStrings.xml><?xml version="1.0" encoding="utf-8"?>
<sst xmlns="http://schemas.openxmlformats.org/spreadsheetml/2006/main" count="308" uniqueCount="76">
  <si>
    <t>Naam:                                                   NELOS-brevet:</t>
  </si>
  <si>
    <t>Duiknr.:                                                Nitrox duiknr.:</t>
  </si>
  <si>
    <t>Duikplaats:                                          Datum / uur v.d. duik:</t>
  </si>
  <si>
    <t>Analyse van het ademmengsel: % zuurstof</t>
  </si>
  <si>
    <r>
      <t xml:space="preserve">Maximum diepte met dit mengsel </t>
    </r>
    <r>
      <rPr>
        <b/>
        <u val="single"/>
        <sz val="9"/>
        <rFont val="Arial"/>
        <family val="0"/>
      </rPr>
      <t>ZONDER</t>
    </r>
    <r>
      <rPr>
        <sz val="9"/>
        <rFont val="Arial"/>
        <family val="0"/>
      </rPr>
      <t xml:space="preserve"> inspanning</t>
    </r>
  </si>
  <si>
    <t>m</t>
  </si>
  <si>
    <r>
      <t xml:space="preserve">Maximum diepte met dit mengsel </t>
    </r>
    <r>
      <rPr>
        <b/>
        <u val="single"/>
        <sz val="9"/>
        <rFont val="Arial"/>
        <family val="0"/>
      </rPr>
      <t>MET</t>
    </r>
    <r>
      <rPr>
        <sz val="9"/>
        <rFont val="Arial"/>
        <family val="0"/>
      </rPr>
      <t xml:space="preserve"> inspanning</t>
    </r>
  </si>
  <si>
    <t>S-factor vorige duik:</t>
  </si>
  <si>
    <t>Uur van bovenkomen:</t>
  </si>
  <si>
    <t>Duiktijd:</t>
  </si>
  <si>
    <t>min</t>
  </si>
  <si>
    <t>CZS-enkelvoudige limiet:</t>
  </si>
  <si>
    <t>CZS-dagelijkse limiet:</t>
  </si>
  <si>
    <t>Geplande duikdiepte:</t>
  </si>
  <si>
    <t>Nultijd:</t>
  </si>
  <si>
    <t>Tussentijd met vorige duik:</t>
  </si>
  <si>
    <t>Straftijd:</t>
  </si>
  <si>
    <t>Geplande duiktijd:</t>
  </si>
  <si>
    <r>
      <t>p</t>
    </r>
    <r>
      <rPr>
        <sz val="7"/>
        <rFont val="Arial"/>
        <family val="2"/>
      </rPr>
      <t>p</t>
    </r>
    <r>
      <rPr>
        <sz val="9"/>
        <rFont val="Arial"/>
        <family val="0"/>
      </rPr>
      <t>O</t>
    </r>
    <r>
      <rPr>
        <vertAlign val="subscript"/>
        <sz val="9"/>
        <rFont val="Arial"/>
        <family val="0"/>
      </rPr>
      <t>2</t>
    </r>
    <r>
      <rPr>
        <sz val="9"/>
        <rFont val="Arial"/>
        <family val="0"/>
      </rPr>
      <t xml:space="preserve"> op diepte: pabs x fr O</t>
    </r>
    <r>
      <rPr>
        <vertAlign val="subscript"/>
        <sz val="9"/>
        <rFont val="Arial"/>
        <family val="0"/>
      </rPr>
      <t xml:space="preserve">2 </t>
    </r>
    <r>
      <rPr>
        <sz val="9"/>
        <rFont val="Arial"/>
        <family val="0"/>
      </rPr>
      <t>=              x           =              bar</t>
    </r>
  </si>
  <si>
    <t>bar</t>
  </si>
  <si>
    <t>CZS-controle som duiktijden &lt; EL (duik binnen 2 u)</t>
  </si>
  <si>
    <t xml:space="preserve">                           Te onthouden voor een SUCCESSIEVE DUIK</t>
  </si>
  <si>
    <t>Duikdiepte:</t>
  </si>
  <si>
    <t>Duikduur: (duiktijd + stijgtijd + veiligheidstrap)</t>
  </si>
  <si>
    <t>S-factor:</t>
  </si>
  <si>
    <t xml:space="preserve">Duikbuddy:                                       </t>
  </si>
  <si>
    <t>Eigen</t>
  </si>
  <si>
    <t>Diepte</t>
  </si>
  <si>
    <t>Duiktijd</t>
  </si>
  <si>
    <t>Comby</t>
  </si>
  <si>
    <t>Factor</t>
  </si>
  <si>
    <t>Min</t>
  </si>
  <si>
    <t>A</t>
  </si>
  <si>
    <t>B</t>
  </si>
  <si>
    <t>C</t>
  </si>
  <si>
    <t>NOK</t>
  </si>
  <si>
    <t>D</t>
  </si>
  <si>
    <t>E</t>
  </si>
  <si>
    <t>F</t>
  </si>
  <si>
    <t>G</t>
  </si>
  <si>
    <t>H</t>
  </si>
  <si>
    <t>I</t>
  </si>
  <si>
    <t>J</t>
  </si>
  <si>
    <t>K</t>
  </si>
  <si>
    <t>L</t>
  </si>
  <si>
    <t>M</t>
  </si>
  <si>
    <t>Nitrox 32</t>
  </si>
  <si>
    <t>Nitrox 36</t>
  </si>
  <si>
    <t>ppO2</t>
  </si>
  <si>
    <t>EL</t>
  </si>
  <si>
    <t>DL</t>
  </si>
  <si>
    <t>Lucht</t>
  </si>
  <si>
    <t>S</t>
  </si>
  <si>
    <t>Nultijd</t>
  </si>
  <si>
    <t>Te gebruiken decotabel</t>
  </si>
  <si>
    <t>u</t>
  </si>
  <si>
    <t>Tussentijd</t>
  </si>
  <si>
    <t>ELD</t>
  </si>
  <si>
    <t>Gevaar</t>
  </si>
  <si>
    <t xml:space="preserve">CZS-controle som duiktijden &lt; DL </t>
  </si>
  <si>
    <t>Boven</t>
  </si>
  <si>
    <t>N</t>
  </si>
  <si>
    <t>Vorige duik</t>
  </si>
  <si>
    <t>S-factor</t>
  </si>
  <si>
    <t>Duik</t>
  </si>
  <si>
    <t>ST</t>
  </si>
  <si>
    <r>
      <t>[(1,5 bar / fr O</t>
    </r>
    <r>
      <rPr>
        <vertAlign val="subscript"/>
        <sz val="9"/>
        <rFont val="Arial"/>
        <family val="0"/>
      </rPr>
      <t>2</t>
    </r>
    <r>
      <rPr>
        <sz val="9"/>
        <rFont val="Arial"/>
        <family val="0"/>
      </rPr>
      <t>) - 1] x 10 =                                 bar =&gt;                                     m</t>
    </r>
  </si>
  <si>
    <r>
      <t>[(1,4 bar / fr O</t>
    </r>
    <r>
      <rPr>
        <vertAlign val="subscript"/>
        <sz val="9"/>
        <rFont val="Arial"/>
        <family val="0"/>
      </rPr>
      <t>2</t>
    </r>
    <r>
      <rPr>
        <sz val="9"/>
        <rFont val="Arial"/>
        <family val="0"/>
      </rPr>
      <t>) - 1] x 10 =                                 bar =&gt;                                     m</t>
    </r>
  </si>
  <si>
    <t>%</t>
  </si>
  <si>
    <t>Nitroxmengsel: (0 (= geen duik) - 21 - 32 - 36)</t>
  </si>
  <si>
    <t>Opmerking: gebruiken op eigen verantwoordelijkheid !</t>
  </si>
  <si>
    <t>Symbool:</t>
  </si>
  <si>
    <t>&lt;10min</t>
  </si>
  <si>
    <t>Planning van DEZE DUIK</t>
  </si>
  <si>
    <t>Duikgegevens van VORIGE DUIK</t>
  </si>
  <si>
    <t>MENGSEL berekeningen  - Tabel</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</si>
</sst>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0.000"/>
    <numFmt numFmtId="166" formatCode="0.0"/>
  </numFmts>
  <fonts count="15">
    <font>
      <sz val="10"/>
      <name val="Arial"/>
      <family val="0"/>
    </font>
    <font>
      <b/>
      <sz val="12"/>
      <name val="Technical"/>
      <family val="4"/>
    </font>
    <font>
      <b/>
      <sz val="14"/>
      <name val="Technical"/>
      <family val="4"/>
    </font>
    <font>
      <b/>
      <sz val="12"/>
      <name val="Arial"/>
      <family val="2"/>
    </font>
    <font>
      <b/>
      <i/>
      <sz val="14"/>
      <name val="Georgia"/>
      <family val="1"/>
    </font>
    <font>
      <sz val="9"/>
      <name val="Arial"/>
      <family val="0"/>
    </font>
    <font>
      <b/>
      <u val="single"/>
      <sz val="9"/>
      <name val="Arial"/>
      <family val="0"/>
    </font>
    <font>
      <vertAlign val="subscript"/>
      <sz val="9"/>
      <name val="Arial"/>
      <family val="0"/>
    </font>
    <font>
      <sz val="7"/>
      <name val="Arial"/>
      <family val="2"/>
    </font>
    <font>
      <sz val="8"/>
      <name val="Arial"/>
      <family val="0"/>
    </font>
    <font>
      <b/>
      <sz val="10"/>
      <name val="Arial"/>
      <family val="2"/>
    </font>
    <font>
      <sz val="12"/>
      <name val="Arial"/>
      <family val="2"/>
    </font>
    <font>
      <sz val="14"/>
      <name val="Technical"/>
      <family val="0"/>
    </font>
    <font>
      <b/>
      <sz val="14"/>
      <name val="Arial"/>
      <family val="2"/>
    </font>
    <font>
      <u val="single"/>
      <sz val="10"/>
      <name val="Arial"/>
      <family val="2"/>
    </font>
  </fonts>
  <fills count="4">
    <fill>
      <patternFill/>
    </fill>
    <fill>
      <patternFill patternType="gray125"/>
    </fill>
    <fill>
      <patternFill patternType="solid">
        <fgColor indexed="13"/>
        <bgColor indexed="64"/>
      </patternFill>
    </fill>
    <fill>
      <patternFill patternType="solid">
        <fgColor indexed="15"/>
        <bgColor indexed="64"/>
      </patternFill>
    </fill>
  </fills>
  <borders count="32">
    <border>
      <left/>
      <right/>
      <top/>
      <bottom/>
      <diagonal/>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medium"/>
    </border>
    <border>
      <left style="medium"/>
      <right style="thin"/>
      <top style="medium"/>
      <bottom>
        <color indexed="63"/>
      </bottom>
    </border>
    <border>
      <left style="medium"/>
      <right style="thin"/>
      <top style="thin"/>
      <bottom>
        <color indexed="63"/>
      </bottom>
    </border>
    <border>
      <left style="medium"/>
      <right style="thin"/>
      <top>
        <color indexed="63"/>
      </top>
      <bottom style="thin"/>
    </border>
    <border>
      <left style="medium"/>
      <right style="thin"/>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style="thin"/>
      <bottom style="medium"/>
    </border>
    <border>
      <left style="medium"/>
      <right style="thin"/>
      <top>
        <color indexed="63"/>
      </top>
      <bottom>
        <color indexed="63"/>
      </bottom>
    </border>
    <border>
      <left>
        <color indexed="63"/>
      </left>
      <right>
        <color indexed="63"/>
      </right>
      <top style="thin"/>
      <bottom style="thin"/>
    </border>
    <border>
      <left>
        <color indexed="63"/>
      </left>
      <right>
        <color indexed="63"/>
      </right>
      <top style="medium"/>
      <bottom style="thin"/>
    </border>
    <border>
      <left>
        <color indexed="63"/>
      </left>
      <right>
        <color indexed="63"/>
      </right>
      <top style="medium"/>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style="medium"/>
      <bottom style="thin"/>
    </border>
    <border>
      <left style="thin"/>
      <right>
        <color indexed="63"/>
      </right>
      <top style="thin"/>
      <bottom style="thin"/>
    </border>
    <border>
      <left>
        <color indexed="63"/>
      </left>
      <right style="medium"/>
      <top style="medium"/>
      <bottom style="thin"/>
    </border>
    <border>
      <left>
        <color indexed="63"/>
      </left>
      <right style="medium"/>
      <top style="thin"/>
      <bottom style="thin"/>
    </border>
    <border>
      <left>
        <color indexed="63"/>
      </left>
      <right style="medium"/>
      <top style="medium"/>
      <bottom style="medium"/>
    </border>
    <border>
      <left>
        <color indexed="63"/>
      </left>
      <right style="medium"/>
      <top>
        <color indexed="63"/>
      </top>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medium"/>
      <top>
        <color indexed="63"/>
      </top>
      <bottom style="medium"/>
    </border>
    <border>
      <left>
        <color indexed="63"/>
      </left>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7">
    <xf numFmtId="0" fontId="0" fillId="0" borderId="0" xfId="0" applyAlignment="1">
      <alignment/>
    </xf>
    <xf numFmtId="0" fontId="2" fillId="0" borderId="1" xfId="0" applyFont="1" applyBorder="1" applyAlignment="1">
      <alignment/>
    </xf>
    <xf numFmtId="0" fontId="3" fillId="0" borderId="0" xfId="0" applyFont="1" applyAlignment="1">
      <alignment/>
    </xf>
    <xf numFmtId="0" fontId="2" fillId="0" borderId="2" xfId="0" applyFont="1" applyBorder="1" applyAlignment="1">
      <alignment/>
    </xf>
    <xf numFmtId="0" fontId="2" fillId="0" borderId="3" xfId="0" applyFont="1" applyBorder="1" applyAlignment="1">
      <alignment/>
    </xf>
    <xf numFmtId="0" fontId="4" fillId="0" borderId="4" xfId="0" applyFont="1" applyBorder="1" applyAlignment="1">
      <alignment/>
    </xf>
    <xf numFmtId="0" fontId="5" fillId="0" borderId="5" xfId="0" applyFont="1" applyBorder="1" applyAlignment="1">
      <alignment vertical="center"/>
    </xf>
    <xf numFmtId="0" fontId="5" fillId="0" borderId="0" xfId="0" applyFont="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0" xfId="0" applyFont="1" applyFill="1" applyBorder="1" applyAlignment="1">
      <alignment vertical="center"/>
    </xf>
    <xf numFmtId="0" fontId="9" fillId="0" borderId="0" xfId="0" applyFont="1" applyAlignment="1">
      <alignment/>
    </xf>
    <xf numFmtId="0" fontId="2" fillId="0" borderId="12" xfId="0" applyFont="1" applyBorder="1" applyAlignment="1">
      <alignment horizontal="center"/>
    </xf>
    <xf numFmtId="0" fontId="10" fillId="0" borderId="0" xfId="0" applyFont="1" applyAlignment="1">
      <alignment/>
    </xf>
    <xf numFmtId="164" fontId="0" fillId="0" borderId="0" xfId="0" applyNumberFormat="1" applyAlignment="1">
      <alignment/>
    </xf>
    <xf numFmtId="0" fontId="10" fillId="0" borderId="0" xfId="0" applyFont="1" applyAlignment="1">
      <alignment horizontal="center"/>
    </xf>
    <xf numFmtId="0" fontId="0" fillId="0" borderId="0" xfId="0" applyAlignment="1">
      <alignment horizontal="center"/>
    </xf>
    <xf numFmtId="1" fontId="0" fillId="0" borderId="0" xfId="19" applyNumberFormat="1" applyAlignment="1">
      <alignment horizontal="center"/>
    </xf>
    <xf numFmtId="1" fontId="0" fillId="0" borderId="0" xfId="19" applyNumberFormat="1" applyFont="1" applyAlignment="1">
      <alignment horizontal="center"/>
    </xf>
    <xf numFmtId="0" fontId="5" fillId="0" borderId="13" xfId="0" applyFont="1" applyBorder="1" applyAlignment="1">
      <alignment vertical="center"/>
    </xf>
    <xf numFmtId="0" fontId="5" fillId="0" borderId="14" xfId="0" applyFont="1" applyBorder="1" applyAlignment="1">
      <alignment horizontal="center" vertical="center"/>
    </xf>
    <xf numFmtId="0" fontId="5" fillId="0" borderId="14" xfId="0" applyFont="1" applyFill="1" applyBorder="1" applyAlignment="1">
      <alignment horizontal="center" vertical="center"/>
    </xf>
    <xf numFmtId="2" fontId="0" fillId="0" borderId="0" xfId="0" applyNumberFormat="1" applyAlignment="1">
      <alignment horizontal="center"/>
    </xf>
    <xf numFmtId="1" fontId="0" fillId="0" borderId="0" xfId="0" applyNumberFormat="1" applyAlignment="1">
      <alignment horizontal="center"/>
    </xf>
    <xf numFmtId="0" fontId="10" fillId="0" borderId="0" xfId="0" applyFont="1" applyAlignment="1">
      <alignment horizontal="right"/>
    </xf>
    <xf numFmtId="0" fontId="0" fillId="0" borderId="0" xfId="0" applyFont="1" applyAlignment="1">
      <alignment horizontal="center"/>
    </xf>
    <xf numFmtId="0" fontId="0" fillId="2" borderId="0" xfId="0" applyFill="1" applyAlignment="1">
      <alignment horizontal="center"/>
    </xf>
    <xf numFmtId="2" fontId="0" fillId="2" borderId="0" xfId="0" applyNumberFormat="1" applyFill="1" applyAlignment="1">
      <alignment horizontal="center"/>
    </xf>
    <xf numFmtId="0" fontId="10" fillId="2" borderId="0" xfId="0" applyFont="1" applyFill="1" applyAlignment="1">
      <alignment horizontal="center"/>
    </xf>
    <xf numFmtId="0" fontId="2" fillId="0" borderId="15" xfId="0" applyFont="1" applyBorder="1" applyAlignment="1">
      <alignment horizontal="center"/>
    </xf>
    <xf numFmtId="0" fontId="2" fillId="0" borderId="14" xfId="0" applyFont="1" applyBorder="1" applyAlignment="1">
      <alignment horizontal="center"/>
    </xf>
    <xf numFmtId="0" fontId="4" fillId="0" borderId="16" xfId="0" applyFont="1" applyBorder="1" applyAlignment="1">
      <alignment horizontal="center"/>
    </xf>
    <xf numFmtId="0" fontId="5" fillId="2" borderId="0"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5" xfId="0" applyFont="1" applyFill="1" applyBorder="1" applyAlignment="1">
      <alignment horizontal="center" vertical="center"/>
    </xf>
    <xf numFmtId="0" fontId="5" fillId="0" borderId="18" xfId="0" applyFont="1" applyBorder="1" applyAlignment="1">
      <alignment horizontal="center" vertical="center"/>
    </xf>
    <xf numFmtId="0" fontId="5" fillId="0" borderId="17" xfId="0" applyFont="1" applyBorder="1" applyAlignment="1">
      <alignment horizontal="center" vertical="center"/>
    </xf>
    <xf numFmtId="0" fontId="5" fillId="0" borderId="15" xfId="0" applyFont="1" applyBorder="1" applyAlignment="1">
      <alignment horizontal="center" vertical="center"/>
    </xf>
    <xf numFmtId="0" fontId="5" fillId="2" borderId="14" xfId="0" applyFont="1" applyFill="1" applyBorder="1" applyAlignment="1">
      <alignment horizontal="center" vertical="center"/>
    </xf>
    <xf numFmtId="0" fontId="5" fillId="2" borderId="12" xfId="0" applyFont="1" applyFill="1" applyBorder="1" applyAlignment="1">
      <alignment horizontal="center" vertical="center"/>
    </xf>
    <xf numFmtId="0" fontId="9" fillId="0" borderId="0" xfId="0" applyFont="1" applyAlignment="1">
      <alignment horizontal="center"/>
    </xf>
    <xf numFmtId="0" fontId="5" fillId="2" borderId="0" xfId="0" applyFont="1" applyFill="1" applyAlignment="1">
      <alignment horizontal="center" vertical="center"/>
    </xf>
    <xf numFmtId="0" fontId="5" fillId="2" borderId="20" xfId="0" applyFont="1" applyFill="1" applyBorder="1" applyAlignment="1">
      <alignment horizontal="center" vertical="center"/>
    </xf>
    <xf numFmtId="0" fontId="5" fillId="2" borderId="21" xfId="0" applyFont="1" applyFill="1" applyBorder="1" applyAlignment="1">
      <alignment horizontal="center" vertical="center"/>
    </xf>
    <xf numFmtId="0" fontId="2" fillId="0" borderId="22" xfId="0" applyFont="1" applyBorder="1" applyAlignment="1">
      <alignment/>
    </xf>
    <xf numFmtId="0" fontId="2" fillId="0" borderId="23" xfId="0" applyFont="1" applyBorder="1" applyAlignment="1">
      <alignment/>
    </xf>
    <xf numFmtId="0" fontId="4" fillId="0" borderId="24" xfId="0" applyFont="1" applyBorder="1" applyAlignment="1">
      <alignment/>
    </xf>
    <xf numFmtId="0" fontId="5" fillId="2" borderId="25" xfId="0" applyFont="1" applyFill="1" applyBorder="1" applyAlignment="1">
      <alignment vertical="center"/>
    </xf>
    <xf numFmtId="0" fontId="5" fillId="2" borderId="26" xfId="0" applyFont="1" applyFill="1" applyBorder="1" applyAlignment="1">
      <alignment vertical="center"/>
    </xf>
    <xf numFmtId="0" fontId="5" fillId="2" borderId="27" xfId="0" applyFont="1" applyFill="1" applyBorder="1" applyAlignment="1">
      <alignment vertical="center"/>
    </xf>
    <xf numFmtId="0" fontId="5" fillId="2" borderId="28" xfId="0" applyFont="1" applyFill="1" applyBorder="1" applyAlignment="1">
      <alignment vertical="center"/>
    </xf>
    <xf numFmtId="0" fontId="5" fillId="2" borderId="22" xfId="0" applyFont="1" applyFill="1" applyBorder="1" applyAlignment="1">
      <alignment vertical="center"/>
    </xf>
    <xf numFmtId="0" fontId="5" fillId="0" borderId="27" xfId="0" applyFont="1" applyBorder="1" applyAlignment="1">
      <alignment vertical="center"/>
    </xf>
    <xf numFmtId="0" fontId="5" fillId="0" borderId="23" xfId="0" applyFont="1" applyBorder="1" applyAlignment="1">
      <alignment horizontal="center" vertical="center"/>
    </xf>
    <xf numFmtId="0" fontId="5" fillId="0" borderId="23" xfId="0" applyFont="1" applyBorder="1" applyAlignment="1">
      <alignment vertical="center"/>
    </xf>
    <xf numFmtId="0" fontId="5" fillId="0" borderId="26" xfId="0" applyFont="1" applyBorder="1" applyAlignment="1">
      <alignment vertical="center"/>
    </xf>
    <xf numFmtId="0" fontId="5" fillId="0" borderId="22" xfId="0" applyFont="1" applyBorder="1" applyAlignment="1">
      <alignment vertical="center"/>
    </xf>
    <xf numFmtId="0" fontId="5" fillId="2" borderId="23" xfId="0" applyFont="1" applyFill="1" applyBorder="1" applyAlignment="1">
      <alignment vertical="center"/>
    </xf>
    <xf numFmtId="0" fontId="5" fillId="2" borderId="29" xfId="0" applyFont="1" applyFill="1" applyBorder="1" applyAlignment="1">
      <alignment vertical="center"/>
    </xf>
    <xf numFmtId="0" fontId="2" fillId="0" borderId="28" xfId="0" applyFont="1" applyBorder="1" applyAlignment="1">
      <alignment horizontal="center"/>
    </xf>
    <xf numFmtId="0" fontId="2" fillId="0" borderId="14" xfId="0" applyFont="1" applyFill="1" applyBorder="1" applyAlignment="1">
      <alignment horizontal="center"/>
    </xf>
    <xf numFmtId="0" fontId="0" fillId="0" borderId="0" xfId="0" applyFont="1" applyAlignment="1">
      <alignment horizontal="center" vertical="center"/>
    </xf>
    <xf numFmtId="166" fontId="5" fillId="2" borderId="18" xfId="0" applyNumberFormat="1" applyFont="1" applyFill="1" applyBorder="1" applyAlignment="1">
      <alignment horizontal="center" vertical="center"/>
    </xf>
    <xf numFmtId="0" fontId="5" fillId="3" borderId="17" xfId="0" applyFont="1" applyFill="1" applyBorder="1" applyAlignment="1">
      <alignment horizontal="center" vertical="center"/>
    </xf>
    <xf numFmtId="0" fontId="5" fillId="3" borderId="26" xfId="0" applyFont="1" applyFill="1" applyBorder="1" applyAlignment="1">
      <alignment vertical="center"/>
    </xf>
    <xf numFmtId="0" fontId="5" fillId="3" borderId="12" xfId="0" applyFont="1" applyFill="1" applyBorder="1" applyAlignment="1">
      <alignment horizontal="center" vertical="center"/>
    </xf>
    <xf numFmtId="0" fontId="5" fillId="3" borderId="29" xfId="0" applyFont="1" applyFill="1" applyBorder="1" applyAlignment="1">
      <alignment vertical="center"/>
    </xf>
    <xf numFmtId="0" fontId="0" fillId="2" borderId="0" xfId="0" applyFont="1" applyFill="1" applyAlignment="1">
      <alignment horizontal="center"/>
    </xf>
    <xf numFmtId="2" fontId="5" fillId="2" borderId="18" xfId="0" applyNumberFormat="1" applyFont="1" applyFill="1" applyBorder="1" applyAlignment="1">
      <alignment horizontal="center" vertical="center"/>
    </xf>
    <xf numFmtId="2" fontId="5" fillId="2" borderId="27" xfId="0" applyNumberFormat="1" applyFont="1" applyFill="1" applyBorder="1" applyAlignment="1">
      <alignment vertical="center"/>
    </xf>
    <xf numFmtId="0" fontId="5" fillId="2" borderId="30" xfId="0" applyFont="1" applyFill="1" applyBorder="1" applyAlignment="1">
      <alignment horizontal="center" vertical="center"/>
    </xf>
    <xf numFmtId="0" fontId="5" fillId="2" borderId="31" xfId="0" applyFont="1" applyFill="1" applyBorder="1" applyAlignment="1">
      <alignment vertical="center"/>
    </xf>
    <xf numFmtId="0" fontId="0" fillId="0" borderId="0" xfId="0" applyAlignment="1">
      <alignment horizontal="left"/>
    </xf>
    <xf numFmtId="0" fontId="2" fillId="0" borderId="15" xfId="0" applyFont="1" applyBorder="1" applyAlignment="1">
      <alignment horizontal="left"/>
    </xf>
    <xf numFmtId="0" fontId="2" fillId="0" borderId="14" xfId="0" applyFont="1" applyBorder="1" applyAlignment="1">
      <alignment horizontal="left"/>
    </xf>
    <xf numFmtId="0" fontId="2" fillId="0" borderId="14" xfId="0" applyFont="1" applyFill="1" applyBorder="1" applyAlignment="1">
      <alignment horizontal="left"/>
    </xf>
    <xf numFmtId="0" fontId="2" fillId="0" borderId="12" xfId="0" applyFont="1" applyBorder="1" applyAlignment="1">
      <alignment horizontal="left"/>
    </xf>
    <xf numFmtId="0" fontId="4" fillId="0" borderId="16" xfId="0" applyFont="1" applyBorder="1" applyAlignment="1">
      <alignment horizontal="left"/>
    </xf>
    <xf numFmtId="0" fontId="5" fillId="0" borderId="15" xfId="0" applyFont="1" applyBorder="1" applyAlignment="1">
      <alignment horizontal="left" vertical="center"/>
    </xf>
    <xf numFmtId="0" fontId="5" fillId="2" borderId="0" xfId="0" applyFont="1" applyFill="1" applyBorder="1" applyAlignment="1">
      <alignment horizontal="left" vertical="center"/>
    </xf>
    <xf numFmtId="0" fontId="5" fillId="2" borderId="17" xfId="0" applyFont="1" applyFill="1" applyBorder="1" applyAlignment="1">
      <alignment horizontal="left" vertical="center"/>
    </xf>
    <xf numFmtId="0" fontId="5" fillId="2" borderId="18" xfId="0" applyFont="1" applyFill="1" applyBorder="1" applyAlignment="1">
      <alignment horizontal="left" vertical="center"/>
    </xf>
    <xf numFmtId="0" fontId="5" fillId="2" borderId="19" xfId="0" applyFont="1" applyFill="1" applyBorder="1" applyAlignment="1">
      <alignment horizontal="left" vertical="center"/>
    </xf>
    <xf numFmtId="0" fontId="5" fillId="2" borderId="15" xfId="0" applyFont="1" applyFill="1" applyBorder="1" applyAlignment="1">
      <alignment horizontal="left" vertical="center"/>
    </xf>
    <xf numFmtId="0" fontId="5" fillId="0" borderId="18" xfId="0" applyFont="1" applyBorder="1" applyAlignment="1">
      <alignment horizontal="left" vertical="center"/>
    </xf>
    <xf numFmtId="0" fontId="5" fillId="0" borderId="14" xfId="0" applyFont="1" applyBorder="1" applyAlignment="1">
      <alignment horizontal="left" vertical="center"/>
    </xf>
    <xf numFmtId="0" fontId="5" fillId="0" borderId="17" xfId="0" applyFont="1" applyBorder="1" applyAlignment="1">
      <alignment horizontal="left" vertical="center"/>
    </xf>
    <xf numFmtId="0" fontId="5" fillId="3" borderId="17" xfId="0" applyFont="1" applyFill="1" applyBorder="1" applyAlignment="1">
      <alignment horizontal="left" vertical="center"/>
    </xf>
    <xf numFmtId="0" fontId="5" fillId="3" borderId="12" xfId="0" applyFont="1" applyFill="1" applyBorder="1" applyAlignment="1">
      <alignment horizontal="left" vertical="center"/>
    </xf>
    <xf numFmtId="0" fontId="5" fillId="2" borderId="14" xfId="0" applyFont="1" applyFill="1" applyBorder="1" applyAlignment="1">
      <alignment horizontal="left" vertical="center"/>
    </xf>
    <xf numFmtId="2" fontId="5" fillId="2" borderId="18" xfId="0" applyNumberFormat="1" applyFont="1" applyFill="1" applyBorder="1" applyAlignment="1">
      <alignment horizontal="left" vertical="center"/>
    </xf>
    <xf numFmtId="0" fontId="5" fillId="2" borderId="30" xfId="0" applyFont="1" applyFill="1" applyBorder="1" applyAlignment="1">
      <alignment horizontal="left" vertical="center"/>
    </xf>
    <xf numFmtId="0" fontId="5" fillId="2" borderId="12" xfId="0" applyFont="1" applyFill="1" applyBorder="1" applyAlignment="1">
      <alignment horizontal="left" vertical="center"/>
    </xf>
    <xf numFmtId="0" fontId="9" fillId="0" borderId="0" xfId="0" applyFont="1" applyAlignment="1">
      <alignment horizontal="left"/>
    </xf>
    <xf numFmtId="0" fontId="5" fillId="2" borderId="0" xfId="0" applyFont="1" applyFill="1" applyAlignment="1">
      <alignment horizontal="left" vertical="center"/>
    </xf>
    <xf numFmtId="0" fontId="5" fillId="0" borderId="14" xfId="0" applyFont="1" applyFill="1" applyBorder="1" applyAlignment="1">
      <alignment horizontal="left" vertical="center"/>
    </xf>
    <xf numFmtId="0" fontId="11" fillId="0" borderId="23" xfId="0" applyFont="1" applyBorder="1" applyAlignment="1">
      <alignment horizontal="left"/>
    </xf>
    <xf numFmtId="0" fontId="12" fillId="0" borderId="14" xfId="0" applyFont="1" applyBorder="1" applyAlignment="1">
      <alignment horizontal="left"/>
    </xf>
    <xf numFmtId="0" fontId="4" fillId="0" borderId="4" xfId="0" applyFont="1" applyBorder="1" applyAlignment="1">
      <alignment horizontal="center"/>
    </xf>
    <xf numFmtId="0" fontId="4" fillId="0" borderId="16" xfId="0" applyFont="1" applyBorder="1" applyAlignment="1">
      <alignment horizontal="center"/>
    </xf>
    <xf numFmtId="0" fontId="4" fillId="0" borderId="24"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dxfs count="2">
    <dxf>
      <fill>
        <patternFill>
          <bgColor rgb="FFFF0000"/>
        </patternFill>
      </fill>
      <border/>
    </dxf>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xdr:row>
      <xdr:rowOff>85725</xdr:rowOff>
    </xdr:from>
    <xdr:to>
      <xdr:col>11</xdr:col>
      <xdr:colOff>295275</xdr:colOff>
      <xdr:row>35</xdr:row>
      <xdr:rowOff>142875</xdr:rowOff>
    </xdr:to>
    <xdr:sp>
      <xdr:nvSpPr>
        <xdr:cNvPr id="1" name="TextBox 1"/>
        <xdr:cNvSpPr txBox="1">
          <a:spLocks noChangeArrowheads="1"/>
        </xdr:cNvSpPr>
      </xdr:nvSpPr>
      <xdr:spPr>
        <a:xfrm>
          <a:off x="685800" y="409575"/>
          <a:ext cx="6315075" cy="5400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latin typeface="Arial"/>
              <a:ea typeface="Arial"/>
              <a:cs typeface="Arial"/>
            </a:rPr>
            <a:t>Handleiding</a:t>
          </a:r>
          <a:r>
            <a:rPr lang="en-US" cap="none" sz="1000" b="0" i="0" u="none" baseline="0">
              <a:latin typeface="Arial"/>
              <a:ea typeface="Arial"/>
              <a:cs typeface="Arial"/>
            </a:rPr>
            <a:t>
</a:t>
          </a:r>
          <a:r>
            <a:rPr lang="en-US" cap="none" sz="1000" b="0" i="0" u="sng" baseline="0">
              <a:latin typeface="Arial"/>
              <a:ea typeface="Arial"/>
              <a:cs typeface="Arial"/>
            </a:rPr>
            <a:t>1. Doel</a:t>
          </a:r>
          <a:r>
            <a:rPr lang="en-US" cap="none" sz="1000" b="0" i="0" u="none" baseline="0">
              <a:latin typeface="Arial"/>
              <a:ea typeface="Arial"/>
              <a:cs typeface="Arial"/>
            </a:rPr>
            <a:t>
Dit programma werd geschreven met als doel te oefenen op het planning van een Nitroxduik volgens de Nelos regels van het Basis Nitrox Duiken (BND).
Hoewel ontworpen om te oefefen, kan je dit natuurlijk ook gebruiken om echte duiken mee te plannen. Ik heb dit programma een aatal malen getest, desondanks valt het gebruik ervan volledig onder de verantwoordelijkheid van de duiker. 
</a:t>
          </a:r>
          <a:r>
            <a:rPr lang="en-US" cap="none" sz="1000" b="0" i="0" u="sng" baseline="0">
              <a:latin typeface="Arial"/>
              <a:ea typeface="Arial"/>
              <a:cs typeface="Arial"/>
            </a:rPr>
            <a:t>2. Gebruik</a:t>
          </a:r>
          <a:r>
            <a:rPr lang="en-US" cap="none" sz="1000" b="0" i="0" u="none" baseline="0">
              <a:latin typeface="Arial"/>
              <a:ea typeface="Arial"/>
              <a:cs typeface="Arial"/>
            </a:rPr>
            <a:t>
Dit werkboek bevat 6 bladzijden:
* 'Intro' : handleiding
* 'Plan' : het planningsformulier
* 'CZS' : de tabel voor de berekening van de CSZ belasting
* 'Decotabel' : de luchttabel voor het berekenen van de decompressieverplichtingen (Nelos 94)
* 'Tussentijd' : de luchttabel voor successieve duiken alsook de nodige berekeningen
* 'Berekening' :  het blad met de berekeningen op de achtergrond
</a:t>
          </a:r>
          <a:r>
            <a:rPr lang="en-US" cap="none" sz="1000" b="0" i="0" u="sng" baseline="0">
              <a:latin typeface="Arial"/>
              <a:ea typeface="Arial"/>
              <a:cs typeface="Arial"/>
            </a:rPr>
            <a:t>3. Planningsformulier 'Plan'</a:t>
          </a:r>
          <a:r>
            <a:rPr lang="en-US" cap="none" sz="1000" b="0" i="0" u="none" baseline="0">
              <a:latin typeface="Arial"/>
              <a:ea typeface="Arial"/>
              <a:cs typeface="Arial"/>
            </a:rPr>
            <a:t>
Het planningsformulier is gebaseerd op het formulier van de BND. De volgende kleurencode wordt gehanteerd:
* 'wit' : vul hierin je keuze
* 'blauw' : vul hierin je eventuele keuze (programma geeft een suggestie)
* 'geel' : dit veld wordt berekend
</a:t>
          </a:r>
          <a:r>
            <a:rPr lang="en-US" cap="none" sz="1000" b="0" i="0" u="sng" baseline="0">
              <a:latin typeface="Arial"/>
              <a:ea typeface="Arial"/>
              <a:cs typeface="Arial"/>
            </a:rPr>
            <a:t>4. Hint</a:t>
          </a:r>
          <a:r>
            <a:rPr lang="en-US" cap="none" sz="1000" b="0" i="0" u="none" baseline="0">
              <a:latin typeface="Arial"/>
              <a:ea typeface="Arial"/>
              <a:cs typeface="Arial"/>
            </a:rPr>
            <a:t>
Het is aangeraden om deze file te bewaren alvorens het te gebruiken. Dit tegen eventueel verkeerd invullen. Tevens wordt er best niet in de rekenbladen gewerkt.
</a:t>
          </a:r>
          <a:r>
            <a:rPr lang="en-US" cap="none" sz="1000" b="0" i="0" u="sng" baseline="0">
              <a:latin typeface="Arial"/>
              <a:ea typeface="Arial"/>
              <a:cs typeface="Arial"/>
            </a:rPr>
            <a:t>5. Verbeteringen</a:t>
          </a:r>
          <a:r>
            <a:rPr lang="en-US" cap="none" sz="1000" b="0" i="0" u="none" baseline="0">
              <a:latin typeface="Arial"/>
              <a:ea typeface="Arial"/>
              <a:cs typeface="Arial"/>
            </a:rPr>
            <a:t>
Alle suggestie ter verbetering mag je sturen naar: webdiver@advalvas.be.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0</xdr:col>
      <xdr:colOff>762000</xdr:colOff>
      <xdr:row>0</xdr:row>
      <xdr:rowOff>704850</xdr:rowOff>
    </xdr:to>
    <xdr:pic>
      <xdr:nvPicPr>
        <xdr:cNvPr id="1" name="Picture 1"/>
        <xdr:cNvPicPr preferRelativeResize="1">
          <a:picLocks noChangeAspect="1"/>
        </xdr:cNvPicPr>
      </xdr:nvPicPr>
      <xdr:blipFill>
        <a:blip r:embed="rId1"/>
        <a:stretch>
          <a:fillRect/>
        </a:stretch>
      </xdr:blipFill>
      <xdr:spPr>
        <a:xfrm>
          <a:off x="76200" y="19050"/>
          <a:ext cx="685800" cy="685800"/>
        </a:xfrm>
        <a:prstGeom prst="rect">
          <a:avLst/>
        </a:prstGeom>
        <a:noFill/>
        <a:ln w="9525" cmpd="sng">
          <a:noFill/>
        </a:ln>
      </xdr:spPr>
    </xdr:pic>
    <xdr:clientData/>
  </xdr:twoCellAnchor>
  <xdr:twoCellAnchor>
    <xdr:from>
      <xdr:col>0</xdr:col>
      <xdr:colOff>1733550</xdr:colOff>
      <xdr:row>0</xdr:row>
      <xdr:rowOff>104775</xdr:rowOff>
    </xdr:from>
    <xdr:to>
      <xdr:col>1</xdr:col>
      <xdr:colOff>219075</xdr:colOff>
      <xdr:row>0</xdr:row>
      <xdr:rowOff>542925</xdr:rowOff>
    </xdr:to>
    <xdr:sp>
      <xdr:nvSpPr>
        <xdr:cNvPr id="2" name="Rectangle 2"/>
        <xdr:cNvSpPr>
          <a:spLocks/>
        </xdr:cNvSpPr>
      </xdr:nvSpPr>
      <xdr:spPr>
        <a:xfrm>
          <a:off x="1733550" y="104775"/>
          <a:ext cx="2943225" cy="438150"/>
        </a:xfrm>
        <a:prstGeom prst="rect">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1733550</xdr:colOff>
      <xdr:row>0</xdr:row>
      <xdr:rowOff>200025</xdr:rowOff>
    </xdr:from>
    <xdr:to>
      <xdr:col>1</xdr:col>
      <xdr:colOff>219075</xdr:colOff>
      <xdr:row>0</xdr:row>
      <xdr:rowOff>438150</xdr:rowOff>
    </xdr:to>
    <xdr:sp>
      <xdr:nvSpPr>
        <xdr:cNvPr id="3" name="Rectangle 3"/>
        <xdr:cNvSpPr>
          <a:spLocks/>
        </xdr:cNvSpPr>
      </xdr:nvSpPr>
      <xdr:spPr>
        <a:xfrm>
          <a:off x="1733550" y="200025"/>
          <a:ext cx="2943225" cy="23812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200" b="1" i="0" u="none" baseline="0"/>
            <a:t>Duikplanning Basis Nitrox Duiker</a:t>
          </a:r>
        </a:p>
      </xdr:txBody>
    </xdr:sp>
    <xdr:clientData/>
  </xdr:twoCellAnchor>
  <xdr:twoCellAnchor editAs="oneCell">
    <xdr:from>
      <xdr:col>0</xdr:col>
      <xdr:colOff>76200</xdr:colOff>
      <xdr:row>0</xdr:row>
      <xdr:rowOff>19050</xdr:rowOff>
    </xdr:from>
    <xdr:to>
      <xdr:col>0</xdr:col>
      <xdr:colOff>762000</xdr:colOff>
      <xdr:row>0</xdr:row>
      <xdr:rowOff>704850</xdr:rowOff>
    </xdr:to>
    <xdr:pic>
      <xdr:nvPicPr>
        <xdr:cNvPr id="4" name="Picture 4"/>
        <xdr:cNvPicPr preferRelativeResize="1">
          <a:picLocks noChangeAspect="1"/>
        </xdr:cNvPicPr>
      </xdr:nvPicPr>
      <xdr:blipFill>
        <a:blip r:embed="rId1"/>
        <a:stretch>
          <a:fillRect/>
        </a:stretch>
      </xdr:blipFill>
      <xdr:spPr>
        <a:xfrm>
          <a:off x="76200" y="19050"/>
          <a:ext cx="685800" cy="685800"/>
        </a:xfrm>
        <a:prstGeom prst="rect">
          <a:avLst/>
        </a:prstGeom>
        <a:noFill/>
        <a:ln w="9525" cmpd="sng">
          <a:noFill/>
        </a:ln>
      </xdr:spPr>
    </xdr:pic>
    <xdr:clientData/>
  </xdr:twoCellAnchor>
  <xdr:twoCellAnchor>
    <xdr:from>
      <xdr:col>0</xdr:col>
      <xdr:colOff>1733550</xdr:colOff>
      <xdr:row>0</xdr:row>
      <xdr:rowOff>114300</xdr:rowOff>
    </xdr:from>
    <xdr:to>
      <xdr:col>1</xdr:col>
      <xdr:colOff>209550</xdr:colOff>
      <xdr:row>0</xdr:row>
      <xdr:rowOff>542925</xdr:rowOff>
    </xdr:to>
    <xdr:sp>
      <xdr:nvSpPr>
        <xdr:cNvPr id="5" name="Rectangle 5"/>
        <xdr:cNvSpPr>
          <a:spLocks/>
        </xdr:cNvSpPr>
      </xdr:nvSpPr>
      <xdr:spPr>
        <a:xfrm>
          <a:off x="1733550" y="114300"/>
          <a:ext cx="2933700" cy="428625"/>
        </a:xfrm>
        <a:prstGeom prst="rect">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1733550</xdr:colOff>
      <xdr:row>0</xdr:row>
      <xdr:rowOff>200025</xdr:rowOff>
    </xdr:from>
    <xdr:to>
      <xdr:col>1</xdr:col>
      <xdr:colOff>219075</xdr:colOff>
      <xdr:row>0</xdr:row>
      <xdr:rowOff>438150</xdr:rowOff>
    </xdr:to>
    <xdr:sp>
      <xdr:nvSpPr>
        <xdr:cNvPr id="6" name="Rectangle 6"/>
        <xdr:cNvSpPr>
          <a:spLocks/>
        </xdr:cNvSpPr>
      </xdr:nvSpPr>
      <xdr:spPr>
        <a:xfrm>
          <a:off x="1733550" y="200025"/>
          <a:ext cx="2943225" cy="23812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200" b="1" i="0" u="none" baseline="0"/>
            <a:t>Duikplanning Basis Nitrox Duiker</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104775</xdr:rowOff>
    </xdr:from>
    <xdr:to>
      <xdr:col>0</xdr:col>
      <xdr:colOff>0</xdr:colOff>
      <xdr:row>0</xdr:row>
      <xdr:rowOff>542925</xdr:rowOff>
    </xdr:to>
    <xdr:sp>
      <xdr:nvSpPr>
        <xdr:cNvPr id="1" name="Rectangle 2"/>
        <xdr:cNvSpPr>
          <a:spLocks/>
        </xdr:cNvSpPr>
      </xdr:nvSpPr>
      <xdr:spPr>
        <a:xfrm>
          <a:off x="0" y="104775"/>
          <a:ext cx="0" cy="438150"/>
        </a:xfrm>
        <a:prstGeom prst="rect">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200025</xdr:rowOff>
    </xdr:from>
    <xdr:to>
      <xdr:col>0</xdr:col>
      <xdr:colOff>0</xdr:colOff>
      <xdr:row>0</xdr:row>
      <xdr:rowOff>438150</xdr:rowOff>
    </xdr:to>
    <xdr:sp>
      <xdr:nvSpPr>
        <xdr:cNvPr id="2" name="Rectangle 3"/>
        <xdr:cNvSpPr>
          <a:spLocks/>
        </xdr:cNvSpPr>
      </xdr:nvSpPr>
      <xdr:spPr>
        <a:xfrm>
          <a:off x="0" y="200025"/>
          <a:ext cx="0" cy="23812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200" b="1" i="0" u="none" baseline="0"/>
            <a:t>Duikplanning Basis Nitrox Duiker</a:t>
          </a:r>
        </a:p>
      </xdr:txBody>
    </xdr:sp>
    <xdr:clientData/>
  </xdr:twoCellAnchor>
  <xdr:twoCellAnchor>
    <xdr:from>
      <xdr:col>0</xdr:col>
      <xdr:colOff>0</xdr:colOff>
      <xdr:row>0</xdr:row>
      <xdr:rowOff>114300</xdr:rowOff>
    </xdr:from>
    <xdr:to>
      <xdr:col>0</xdr:col>
      <xdr:colOff>0</xdr:colOff>
      <xdr:row>0</xdr:row>
      <xdr:rowOff>542925</xdr:rowOff>
    </xdr:to>
    <xdr:sp>
      <xdr:nvSpPr>
        <xdr:cNvPr id="3" name="Rectangle 5"/>
        <xdr:cNvSpPr>
          <a:spLocks/>
        </xdr:cNvSpPr>
      </xdr:nvSpPr>
      <xdr:spPr>
        <a:xfrm>
          <a:off x="0" y="114300"/>
          <a:ext cx="0" cy="428625"/>
        </a:xfrm>
        <a:prstGeom prst="rect">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200025</xdr:rowOff>
    </xdr:from>
    <xdr:to>
      <xdr:col>0</xdr:col>
      <xdr:colOff>0</xdr:colOff>
      <xdr:row>0</xdr:row>
      <xdr:rowOff>438150</xdr:rowOff>
    </xdr:to>
    <xdr:sp>
      <xdr:nvSpPr>
        <xdr:cNvPr id="4" name="Rectangle 6"/>
        <xdr:cNvSpPr>
          <a:spLocks/>
        </xdr:cNvSpPr>
      </xdr:nvSpPr>
      <xdr:spPr>
        <a:xfrm>
          <a:off x="0" y="200025"/>
          <a:ext cx="0" cy="23812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200" b="1" i="0" u="none" baseline="0"/>
            <a:t>Duikplanning Basis Nitrox Duiker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1"/>
  </sheetPr>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11"/>
    <pageSetUpPr fitToPage="1"/>
  </sheetPr>
  <dimension ref="A2:F98"/>
  <sheetViews>
    <sheetView showGridLines="0" tabSelected="1" workbookViewId="0" topLeftCell="A4">
      <selection activeCell="A15" sqref="A15:F15"/>
    </sheetView>
  </sheetViews>
  <sheetFormatPr defaultColWidth="9.140625" defaultRowHeight="12.75"/>
  <cols>
    <col min="1" max="1" width="66.8515625" style="0" customWidth="1"/>
    <col min="2" max="2" width="8.8515625" style="20" bestFit="1" customWidth="1"/>
    <col min="3" max="3" width="4.421875" style="78" bestFit="1" customWidth="1"/>
    <col min="4" max="4" width="4.57421875" style="20" customWidth="1"/>
    <col min="5" max="5" width="4.421875" style="78" customWidth="1"/>
    <col min="6" max="6" width="5.421875" style="0" customWidth="1"/>
  </cols>
  <sheetData>
    <row r="1" ht="58.5" customHeight="1" thickBot="1"/>
    <row r="2" spans="1:6" s="2" customFormat="1" ht="18" customHeight="1">
      <c r="A2" s="1" t="s">
        <v>0</v>
      </c>
      <c r="B2" s="33"/>
      <c r="C2" s="79"/>
      <c r="D2" s="33"/>
      <c r="E2" s="79"/>
      <c r="F2" s="50"/>
    </row>
    <row r="3" spans="1:6" s="2" customFormat="1" ht="18" customHeight="1">
      <c r="A3" s="3" t="s">
        <v>1</v>
      </c>
      <c r="B3" s="34"/>
      <c r="C3" s="80"/>
      <c r="D3" s="34"/>
      <c r="E3" s="80"/>
      <c r="F3" s="51"/>
    </row>
    <row r="4" spans="1:6" s="2" customFormat="1" ht="18" customHeight="1">
      <c r="A4" s="3" t="s">
        <v>2</v>
      </c>
      <c r="B4" s="34"/>
      <c r="C4" s="81">
        <v>12</v>
      </c>
      <c r="D4" s="103" t="s">
        <v>55</v>
      </c>
      <c r="E4" s="66">
        <v>0</v>
      </c>
      <c r="F4" s="102" t="s">
        <v>10</v>
      </c>
    </row>
    <row r="5" spans="1:6" s="2" customFormat="1" ht="18" customHeight="1" thickBot="1">
      <c r="A5" s="4" t="s">
        <v>25</v>
      </c>
      <c r="B5" s="16"/>
      <c r="C5" s="82"/>
      <c r="D5" s="16"/>
      <c r="E5" s="82"/>
      <c r="F5" s="65"/>
    </row>
    <row r="6" ht="8.25" customHeight="1" thickBot="1"/>
    <row r="7" spans="1:6" ht="20.25" customHeight="1" thickBot="1">
      <c r="A7" s="104" t="s">
        <v>75</v>
      </c>
      <c r="B7" s="105"/>
      <c r="C7" s="105"/>
      <c r="D7" s="105"/>
      <c r="E7" s="105"/>
      <c r="F7" s="106"/>
    </row>
    <row r="8" spans="1:6" s="7" customFormat="1" ht="15.75" customHeight="1">
      <c r="A8" s="11" t="s">
        <v>3</v>
      </c>
      <c r="B8" s="43">
        <v>30</v>
      </c>
      <c r="C8" s="84" t="s">
        <v>68</v>
      </c>
      <c r="D8" s="43"/>
      <c r="E8" s="84"/>
      <c r="F8" s="62"/>
    </row>
    <row r="9" spans="1:6" s="7" customFormat="1" ht="15.75" customHeight="1">
      <c r="A9" s="23" t="s">
        <v>54</v>
      </c>
      <c r="B9" s="36">
        <f>IF(B8&lt;31,21,IF(B8&lt;35,32,IF(B8&lt;37,36,"Verboden")))</f>
        <v>21</v>
      </c>
      <c r="C9" s="85" t="s">
        <v>68</v>
      </c>
      <c r="D9" s="36"/>
      <c r="E9" s="85"/>
      <c r="F9" s="53"/>
    </row>
    <row r="10" spans="1:6" s="7" customFormat="1" ht="15.75" customHeight="1">
      <c r="A10" s="8" t="s">
        <v>4</v>
      </c>
      <c r="B10" s="37"/>
      <c r="C10" s="86"/>
      <c r="D10" s="37"/>
      <c r="E10" s="86"/>
      <c r="F10" s="54"/>
    </row>
    <row r="11" spans="1:6" s="7" customFormat="1" ht="15.75" customHeight="1">
      <c r="A11" s="9" t="s">
        <v>66</v>
      </c>
      <c r="B11" s="38">
        <f>ROUNDDOWN(((1.5/B8*100)-1)*10,0)</f>
        <v>40</v>
      </c>
      <c r="C11" s="87" t="s">
        <v>5</v>
      </c>
      <c r="D11" s="38"/>
      <c r="E11" s="87"/>
      <c r="F11" s="55"/>
    </row>
    <row r="12" spans="1:6" s="7" customFormat="1" ht="15.75" customHeight="1">
      <c r="A12" s="8" t="s">
        <v>6</v>
      </c>
      <c r="B12" s="36"/>
      <c r="C12" s="85"/>
      <c r="D12" s="36"/>
      <c r="E12" s="85"/>
      <c r="F12" s="53"/>
    </row>
    <row r="13" spans="1:6" s="7" customFormat="1" ht="15.75" customHeight="1" thickBot="1">
      <c r="A13" s="10" t="s">
        <v>67</v>
      </c>
      <c r="B13" s="39">
        <f>ROUNDDOWN(((1.4/B8*100)-1)*10,0)</f>
        <v>36</v>
      </c>
      <c r="C13" s="88" t="s">
        <v>5</v>
      </c>
      <c r="D13" s="39"/>
      <c r="E13" s="88"/>
      <c r="F13" s="56"/>
    </row>
    <row r="14" ht="8.25" customHeight="1" thickBot="1"/>
    <row r="15" spans="1:6" ht="20.25" customHeight="1" thickBot="1">
      <c r="A15" s="104" t="s">
        <v>74</v>
      </c>
      <c r="B15" s="105"/>
      <c r="C15" s="105"/>
      <c r="D15" s="105"/>
      <c r="E15" s="105"/>
      <c r="F15" s="106"/>
    </row>
    <row r="16" spans="1:6" s="7" customFormat="1" ht="15.75" customHeight="1">
      <c r="A16" s="11" t="s">
        <v>7</v>
      </c>
      <c r="B16" s="40" t="str">
        <f>IF(B17=0,"Geen duik",Berekening!C7)</f>
        <v>D</v>
      </c>
      <c r="C16" s="89"/>
      <c r="D16" s="40"/>
      <c r="E16" s="89"/>
      <c r="F16" s="57"/>
    </row>
    <row r="17" spans="1:6" s="7" customFormat="1" ht="15.75" customHeight="1">
      <c r="A17" s="9" t="s">
        <v>69</v>
      </c>
      <c r="B17" s="41">
        <v>32</v>
      </c>
      <c r="C17" s="90" t="s">
        <v>68</v>
      </c>
      <c r="D17" s="41"/>
      <c r="E17" s="90"/>
      <c r="F17" s="58"/>
    </row>
    <row r="18" spans="1:6" s="7" customFormat="1" ht="15.75" customHeight="1">
      <c r="A18" s="12" t="s">
        <v>8</v>
      </c>
      <c r="B18" s="25">
        <v>13</v>
      </c>
      <c r="C18" s="91" t="s">
        <v>55</v>
      </c>
      <c r="D18" s="25">
        <v>50</v>
      </c>
      <c r="E18" s="101" t="s">
        <v>10</v>
      </c>
      <c r="F18" s="59"/>
    </row>
    <row r="19" spans="1:6" s="7" customFormat="1" ht="15.75" customHeight="1">
      <c r="A19" s="12" t="s">
        <v>9</v>
      </c>
      <c r="B19" s="24">
        <v>15</v>
      </c>
      <c r="C19" s="91" t="s">
        <v>10</v>
      </c>
      <c r="D19" s="24"/>
      <c r="E19" s="91"/>
      <c r="F19" s="60"/>
    </row>
    <row r="20" spans="1:6" s="7" customFormat="1" ht="15.75" customHeight="1">
      <c r="A20" s="8" t="s">
        <v>22</v>
      </c>
      <c r="B20" s="42">
        <v>23</v>
      </c>
      <c r="C20" s="92" t="s">
        <v>5</v>
      </c>
      <c r="D20" s="42"/>
      <c r="E20" s="92"/>
      <c r="F20" s="61"/>
    </row>
    <row r="21" spans="1:6" s="7" customFormat="1" ht="15.75" customHeight="1">
      <c r="A21" s="8" t="s">
        <v>11</v>
      </c>
      <c r="B21" s="69">
        <f>B19</f>
        <v>15</v>
      </c>
      <c r="C21" s="93" t="s">
        <v>10</v>
      </c>
      <c r="D21" s="69"/>
      <c r="E21" s="93"/>
      <c r="F21" s="70"/>
    </row>
    <row r="22" spans="1:6" s="7" customFormat="1" ht="15.75" customHeight="1" thickBot="1">
      <c r="A22" s="13" t="s">
        <v>12</v>
      </c>
      <c r="B22" s="71">
        <f>B19</f>
        <v>15</v>
      </c>
      <c r="C22" s="94" t="s">
        <v>10</v>
      </c>
      <c r="D22" s="71"/>
      <c r="E22" s="94"/>
      <c r="F22" s="72"/>
    </row>
    <row r="23" ht="8.25" customHeight="1" thickBot="1"/>
    <row r="24" spans="1:6" ht="20.25" customHeight="1" thickBot="1">
      <c r="A24" s="104" t="s">
        <v>73</v>
      </c>
      <c r="B24" s="105"/>
      <c r="C24" s="105"/>
      <c r="D24" s="105"/>
      <c r="E24" s="105"/>
      <c r="F24" s="106"/>
    </row>
    <row r="25" spans="1:6" s="7" customFormat="1" ht="15.75" customHeight="1">
      <c r="A25" s="11" t="s">
        <v>13</v>
      </c>
      <c r="B25" s="43">
        <v>31</v>
      </c>
      <c r="C25" s="89" t="s">
        <v>5</v>
      </c>
      <c r="D25" s="40" t="str">
        <f>IF(B25&lt;=B13,"OK",IF(B25&gt;B11,"Verboden","Geen inspanning"))</f>
        <v>OK</v>
      </c>
      <c r="E25" s="89"/>
      <c r="F25" s="57"/>
    </row>
    <row r="26" spans="1:6" s="7" customFormat="1" ht="15.75" customHeight="1">
      <c r="A26" s="14" t="s">
        <v>14</v>
      </c>
      <c r="B26" s="44">
        <f>Berekening!C14</f>
        <v>20</v>
      </c>
      <c r="C26" s="95" t="s">
        <v>10</v>
      </c>
      <c r="D26" s="44"/>
      <c r="E26" s="95"/>
      <c r="F26" s="63"/>
    </row>
    <row r="27" spans="1:6" s="7" customFormat="1" ht="15.75" customHeight="1">
      <c r="A27" s="12" t="s">
        <v>15</v>
      </c>
      <c r="B27" s="44">
        <f>TRUNC(Berekening!C16/60,0)</f>
        <v>22</v>
      </c>
      <c r="C27" s="95" t="s">
        <v>55</v>
      </c>
      <c r="D27" s="44">
        <f>Berekening!C16-Plan!B27*60</f>
        <v>10</v>
      </c>
      <c r="E27" s="95" t="s">
        <v>10</v>
      </c>
      <c r="F27" s="63"/>
    </row>
    <row r="28" spans="1:6" s="7" customFormat="1" ht="15.75" customHeight="1">
      <c r="A28" s="12" t="s">
        <v>16</v>
      </c>
      <c r="B28" s="44">
        <f>IF(OR(Berekening!C16&lt;10,B17=0),Plan!B19,IF(Berekening!C16&gt;=720,0,Berekening!C20))</f>
        <v>0</v>
      </c>
      <c r="C28" s="95" t="s">
        <v>10</v>
      </c>
      <c r="D28" s="44"/>
      <c r="E28" s="95"/>
      <c r="F28" s="63"/>
    </row>
    <row r="29" spans="1:6" s="7" customFormat="1" ht="15.75" customHeight="1">
      <c r="A29" s="12" t="s">
        <v>71</v>
      </c>
      <c r="B29" s="44" t="str">
        <f>B42</f>
        <v>F</v>
      </c>
      <c r="C29" s="95"/>
      <c r="D29" s="44"/>
      <c r="E29" s="95"/>
      <c r="F29" s="63"/>
    </row>
    <row r="30" spans="1:6" s="7" customFormat="1" ht="15.75" customHeight="1">
      <c r="A30" s="12" t="s">
        <v>17</v>
      </c>
      <c r="B30" s="24">
        <v>14</v>
      </c>
      <c r="C30" s="95" t="s">
        <v>10</v>
      </c>
      <c r="D30" s="44" t="str">
        <f>IF(B30&lt;=(B26-B28),"OK","Deco!")</f>
        <v>OK</v>
      </c>
      <c r="E30" s="95"/>
      <c r="F30" s="63"/>
    </row>
    <row r="31" spans="1:6" s="7" customFormat="1" ht="15.75" customHeight="1" thickBot="1">
      <c r="A31" s="9" t="s">
        <v>18</v>
      </c>
      <c r="B31" s="68">
        <f>ROUNDUP((B25/10+1)*B8/100,1)</f>
        <v>1.3</v>
      </c>
      <c r="C31" s="96" t="s">
        <v>19</v>
      </c>
      <c r="D31" s="74"/>
      <c r="E31" s="96"/>
      <c r="F31" s="75"/>
    </row>
    <row r="32" spans="1:6" s="7" customFormat="1" ht="15.75" customHeight="1">
      <c r="A32" s="6" t="s">
        <v>11</v>
      </c>
      <c r="B32" s="48">
        <f>Berekening!C18</f>
        <v>180</v>
      </c>
      <c r="C32" s="97" t="s">
        <v>10</v>
      </c>
      <c r="D32" s="76"/>
      <c r="E32" s="97"/>
      <c r="F32" s="77"/>
    </row>
    <row r="33" spans="1:6" s="7" customFormat="1" ht="15.75" customHeight="1">
      <c r="A33" s="12" t="s">
        <v>12</v>
      </c>
      <c r="B33" s="49">
        <f>Berekening!C19</f>
        <v>210</v>
      </c>
      <c r="C33" s="95" t="s">
        <v>10</v>
      </c>
      <c r="D33" s="44"/>
      <c r="E33" s="95"/>
      <c r="F33" s="63"/>
    </row>
    <row r="34" spans="1:6" s="7" customFormat="1" ht="15.75" customHeight="1">
      <c r="A34" s="9" t="s">
        <v>20</v>
      </c>
      <c r="B34" s="38">
        <f>IF(Berekening!C16&lt;121,B30+B22,Plan!B30+Plan!B21)</f>
        <v>29</v>
      </c>
      <c r="C34" s="87" t="s">
        <v>10</v>
      </c>
      <c r="D34" s="38" t="str">
        <f>IF(B34&lt;B32,"OK","Gevaar")</f>
        <v>OK</v>
      </c>
      <c r="E34" s="87"/>
      <c r="F34" s="55"/>
    </row>
    <row r="35" spans="1:6" s="7" customFormat="1" ht="15.75" customHeight="1" thickBot="1">
      <c r="A35" s="13" t="s">
        <v>59</v>
      </c>
      <c r="B35" s="45">
        <f>B22+B30</f>
        <v>29</v>
      </c>
      <c r="C35" s="98" t="s">
        <v>10</v>
      </c>
      <c r="D35" s="45" t="str">
        <f>IF(B35&lt;B33,"OK","Gevaar")</f>
        <v>OK</v>
      </c>
      <c r="E35" s="98"/>
      <c r="F35" s="64"/>
    </row>
    <row r="36" spans="1:6" ht="8.25" customHeight="1" thickBot="1">
      <c r="A36" s="15"/>
      <c r="B36" s="46"/>
      <c r="C36" s="99"/>
      <c r="D36" s="46"/>
      <c r="E36" s="99"/>
      <c r="F36" s="15"/>
    </row>
    <row r="37" spans="1:6" ht="20.25" customHeight="1" thickBot="1">
      <c r="A37" s="5" t="s">
        <v>21</v>
      </c>
      <c r="B37" s="35"/>
      <c r="C37" s="83"/>
      <c r="D37" s="35"/>
      <c r="E37" s="83"/>
      <c r="F37" s="52"/>
    </row>
    <row r="38" spans="1:6" s="7" customFormat="1" ht="15.75" customHeight="1">
      <c r="A38" s="11" t="s">
        <v>22</v>
      </c>
      <c r="B38" s="40">
        <f>B25</f>
        <v>31</v>
      </c>
      <c r="C38" s="89" t="s">
        <v>5</v>
      </c>
      <c r="D38" s="40"/>
      <c r="E38" s="89"/>
      <c r="F38" s="57"/>
    </row>
    <row r="39" spans="1:6" s="7" customFormat="1" ht="15.75" customHeight="1">
      <c r="A39" s="12" t="s">
        <v>9</v>
      </c>
      <c r="B39" s="44">
        <f>B30</f>
        <v>14</v>
      </c>
      <c r="C39" s="95" t="s">
        <v>10</v>
      </c>
      <c r="D39" s="44"/>
      <c r="E39" s="95"/>
      <c r="F39" s="63"/>
    </row>
    <row r="40" spans="1:6" s="7" customFormat="1" ht="15.75" customHeight="1">
      <c r="A40" s="12" t="s">
        <v>23</v>
      </c>
      <c r="B40" s="47">
        <f>B30+ROUNDUP(B25/10,0)+3</f>
        <v>21</v>
      </c>
      <c r="C40" s="100" t="s">
        <v>10</v>
      </c>
      <c r="D40" s="47"/>
      <c r="E40" s="100"/>
      <c r="F40" s="53"/>
    </row>
    <row r="41" spans="1:6" s="7" customFormat="1" ht="15.75" customHeight="1">
      <c r="A41" s="12" t="s">
        <v>8</v>
      </c>
      <c r="B41" s="44">
        <f>TRUNC(Berekening!C17/60)</f>
        <v>12</v>
      </c>
      <c r="C41" s="95" t="s">
        <v>55</v>
      </c>
      <c r="D41" s="44">
        <f>Berekening!C17-Plan!B41*60</f>
        <v>21</v>
      </c>
      <c r="E41" s="95" t="s">
        <v>10</v>
      </c>
      <c r="F41" s="63"/>
    </row>
    <row r="42" spans="1:6" s="7" customFormat="1" ht="15.75" customHeight="1">
      <c r="A42" s="12" t="s">
        <v>24</v>
      </c>
      <c r="B42" s="44" t="str">
        <f>Berekening!C13</f>
        <v>F</v>
      </c>
      <c r="C42" s="95"/>
      <c r="D42" s="44"/>
      <c r="E42" s="95"/>
      <c r="F42" s="63"/>
    </row>
    <row r="43" spans="1:6" s="7" customFormat="1" ht="15.75" customHeight="1">
      <c r="A43" s="8" t="s">
        <v>11</v>
      </c>
      <c r="B43" s="37">
        <f>B34</f>
        <v>29</v>
      </c>
      <c r="C43" s="86" t="s">
        <v>10</v>
      </c>
      <c r="D43" s="37"/>
      <c r="E43" s="86"/>
      <c r="F43" s="54"/>
    </row>
    <row r="44" spans="1:6" s="7" customFormat="1" ht="15.75" customHeight="1" thickBot="1">
      <c r="A44" s="13" t="s">
        <v>12</v>
      </c>
      <c r="B44" s="45">
        <f>B35</f>
        <v>29</v>
      </c>
      <c r="C44" s="98" t="s">
        <v>10</v>
      </c>
      <c r="D44" s="45"/>
      <c r="E44" s="98"/>
      <c r="F44" s="64"/>
    </row>
    <row r="45" spans="1:6" ht="12.75">
      <c r="A45" s="15" t="s">
        <v>70</v>
      </c>
      <c r="B45" s="46"/>
      <c r="C45" s="99"/>
      <c r="D45" s="46"/>
      <c r="E45" s="99"/>
      <c r="F45" s="15"/>
    </row>
    <row r="46" spans="1:6" ht="12.75">
      <c r="A46" s="15"/>
      <c r="B46" s="46"/>
      <c r="C46" s="99"/>
      <c r="D46" s="46"/>
      <c r="E46" s="99"/>
      <c r="F46" s="15"/>
    </row>
    <row r="47" spans="1:6" ht="12.75">
      <c r="A47" s="15"/>
      <c r="B47" s="46"/>
      <c r="C47" s="99"/>
      <c r="D47" s="46"/>
      <c r="E47" s="99"/>
      <c r="F47" s="15"/>
    </row>
    <row r="48" spans="1:6" ht="12.75">
      <c r="A48" s="15"/>
      <c r="B48" s="46"/>
      <c r="C48" s="99"/>
      <c r="D48" s="46"/>
      <c r="E48" s="99"/>
      <c r="F48" s="15"/>
    </row>
    <row r="49" spans="1:6" ht="12.75">
      <c r="A49" s="15"/>
      <c r="B49" s="46"/>
      <c r="C49" s="99"/>
      <c r="D49" s="46"/>
      <c r="E49" s="99"/>
      <c r="F49" s="15"/>
    </row>
    <row r="50" spans="1:6" ht="12.75">
      <c r="A50" s="15"/>
      <c r="B50" s="46"/>
      <c r="C50" s="99"/>
      <c r="D50" s="46"/>
      <c r="E50" s="99"/>
      <c r="F50" s="15"/>
    </row>
    <row r="51" spans="1:6" ht="12.75">
      <c r="A51" s="15"/>
      <c r="B51" s="46"/>
      <c r="C51" s="99"/>
      <c r="D51" s="46"/>
      <c r="E51" s="99"/>
      <c r="F51" s="15"/>
    </row>
    <row r="52" spans="1:6" ht="12.75">
      <c r="A52" s="15"/>
      <c r="B52" s="46"/>
      <c r="C52" s="99"/>
      <c r="D52" s="46"/>
      <c r="E52" s="99"/>
      <c r="F52" s="15"/>
    </row>
    <row r="53" spans="1:6" ht="12.75">
      <c r="A53" s="15"/>
      <c r="B53" s="46"/>
      <c r="C53" s="99"/>
      <c r="D53" s="46"/>
      <c r="E53" s="99"/>
      <c r="F53" s="15"/>
    </row>
    <row r="54" spans="1:6" ht="12.75">
      <c r="A54" s="15"/>
      <c r="B54" s="46"/>
      <c r="C54" s="99"/>
      <c r="D54" s="46"/>
      <c r="E54" s="99"/>
      <c r="F54" s="15"/>
    </row>
    <row r="55" spans="1:6" ht="12.75">
      <c r="A55" s="15"/>
      <c r="B55" s="46"/>
      <c r="C55" s="99"/>
      <c r="D55" s="46"/>
      <c r="E55" s="99"/>
      <c r="F55" s="15"/>
    </row>
    <row r="56" spans="1:6" ht="12.75">
      <c r="A56" s="15"/>
      <c r="B56" s="46"/>
      <c r="C56" s="99"/>
      <c r="D56" s="46"/>
      <c r="E56" s="99"/>
      <c r="F56" s="15"/>
    </row>
    <row r="57" spans="1:6" ht="12.75">
      <c r="A57" s="15"/>
      <c r="B57" s="46"/>
      <c r="C57" s="99"/>
      <c r="D57" s="46"/>
      <c r="E57" s="99"/>
      <c r="F57" s="15"/>
    </row>
    <row r="58" spans="1:6" ht="12.75">
      <c r="A58" s="15"/>
      <c r="B58" s="46"/>
      <c r="C58" s="99"/>
      <c r="D58" s="46"/>
      <c r="E58" s="99"/>
      <c r="F58" s="15"/>
    </row>
    <row r="59" spans="1:6" ht="12.75">
      <c r="A59" s="15"/>
      <c r="B59" s="46"/>
      <c r="C59" s="99"/>
      <c r="D59" s="46"/>
      <c r="E59" s="99"/>
      <c r="F59" s="15"/>
    </row>
    <row r="60" spans="1:6" ht="12.75">
      <c r="A60" s="15"/>
      <c r="B60" s="46"/>
      <c r="C60" s="99"/>
      <c r="D60" s="46"/>
      <c r="E60" s="99"/>
      <c r="F60" s="15"/>
    </row>
    <row r="61" spans="1:6" ht="12.75">
      <c r="A61" s="15"/>
      <c r="B61" s="46"/>
      <c r="C61" s="99"/>
      <c r="D61" s="46"/>
      <c r="E61" s="99"/>
      <c r="F61" s="15"/>
    </row>
    <row r="62" spans="1:6" ht="12.75">
      <c r="A62" s="15"/>
      <c r="B62" s="46"/>
      <c r="C62" s="99"/>
      <c r="D62" s="46"/>
      <c r="E62" s="99"/>
      <c r="F62" s="15"/>
    </row>
    <row r="63" spans="1:6" ht="12.75">
      <c r="A63" s="15"/>
      <c r="B63" s="46"/>
      <c r="C63" s="99"/>
      <c r="D63" s="46"/>
      <c r="E63" s="99"/>
      <c r="F63" s="15"/>
    </row>
    <row r="64" spans="1:6" ht="12.75">
      <c r="A64" s="15"/>
      <c r="B64" s="46"/>
      <c r="C64" s="99"/>
      <c r="D64" s="46"/>
      <c r="E64" s="99"/>
      <c r="F64" s="15"/>
    </row>
    <row r="65" spans="1:6" ht="12.75">
      <c r="A65" s="15"/>
      <c r="B65" s="46"/>
      <c r="C65" s="99"/>
      <c r="D65" s="46"/>
      <c r="E65" s="99"/>
      <c r="F65" s="15"/>
    </row>
    <row r="66" spans="1:6" ht="12.75">
      <c r="A66" s="15"/>
      <c r="B66" s="46"/>
      <c r="C66" s="99"/>
      <c r="D66" s="46"/>
      <c r="E66" s="99"/>
      <c r="F66" s="15"/>
    </row>
    <row r="67" spans="1:6" ht="12.75">
      <c r="A67" s="15"/>
      <c r="B67" s="46"/>
      <c r="C67" s="99"/>
      <c r="D67" s="46"/>
      <c r="E67" s="99"/>
      <c r="F67" s="15"/>
    </row>
    <row r="68" spans="1:6" ht="12.75">
      <c r="A68" s="15"/>
      <c r="B68" s="46"/>
      <c r="C68" s="99"/>
      <c r="D68" s="46"/>
      <c r="E68" s="99"/>
      <c r="F68" s="15"/>
    </row>
    <row r="69" spans="1:6" ht="12.75">
      <c r="A69" s="15"/>
      <c r="B69" s="46"/>
      <c r="C69" s="99"/>
      <c r="D69" s="46"/>
      <c r="E69" s="99"/>
      <c r="F69" s="15"/>
    </row>
    <row r="70" spans="1:6" ht="12.75">
      <c r="A70" s="15"/>
      <c r="B70" s="46"/>
      <c r="C70" s="99"/>
      <c r="D70" s="46"/>
      <c r="E70" s="99"/>
      <c r="F70" s="15"/>
    </row>
    <row r="71" spans="1:6" ht="12.75">
      <c r="A71" s="15"/>
      <c r="B71" s="46"/>
      <c r="C71" s="99"/>
      <c r="D71" s="46"/>
      <c r="E71" s="99"/>
      <c r="F71" s="15"/>
    </row>
    <row r="72" spans="1:6" ht="12.75">
      <c r="A72" s="15"/>
      <c r="B72" s="46"/>
      <c r="C72" s="99"/>
      <c r="D72" s="46"/>
      <c r="E72" s="99"/>
      <c r="F72" s="15"/>
    </row>
    <row r="73" spans="1:6" ht="12.75">
      <c r="A73" s="15"/>
      <c r="B73" s="46"/>
      <c r="C73" s="99"/>
      <c r="D73" s="46"/>
      <c r="E73" s="99"/>
      <c r="F73" s="15"/>
    </row>
    <row r="74" spans="1:6" ht="12.75">
      <c r="A74" s="15"/>
      <c r="B74" s="46"/>
      <c r="C74" s="99"/>
      <c r="D74" s="46"/>
      <c r="E74" s="99"/>
      <c r="F74" s="15"/>
    </row>
    <row r="75" spans="1:6" ht="12.75">
      <c r="A75" s="15"/>
      <c r="B75" s="46"/>
      <c r="C75" s="99"/>
      <c r="D75" s="46"/>
      <c r="E75" s="99"/>
      <c r="F75" s="15"/>
    </row>
    <row r="76" spans="1:6" ht="12.75">
      <c r="A76" s="15"/>
      <c r="B76" s="46"/>
      <c r="C76" s="99"/>
      <c r="D76" s="46"/>
      <c r="E76" s="99"/>
      <c r="F76" s="15"/>
    </row>
    <row r="77" spans="1:6" ht="12.75">
      <c r="A77" s="15"/>
      <c r="B77" s="46"/>
      <c r="C77" s="99"/>
      <c r="D77" s="46"/>
      <c r="E77" s="99"/>
      <c r="F77" s="15"/>
    </row>
    <row r="78" spans="1:6" ht="12.75">
      <c r="A78" s="15"/>
      <c r="B78" s="46"/>
      <c r="C78" s="99"/>
      <c r="D78" s="46"/>
      <c r="E78" s="99"/>
      <c r="F78" s="15"/>
    </row>
    <row r="79" spans="1:6" ht="12.75">
      <c r="A79" s="15"/>
      <c r="B79" s="46"/>
      <c r="C79" s="99"/>
      <c r="D79" s="46"/>
      <c r="E79" s="99"/>
      <c r="F79" s="15"/>
    </row>
    <row r="80" spans="1:6" ht="12.75">
      <c r="A80" s="15"/>
      <c r="B80" s="46"/>
      <c r="C80" s="99"/>
      <c r="D80" s="46"/>
      <c r="E80" s="99"/>
      <c r="F80" s="15"/>
    </row>
    <row r="81" spans="1:6" ht="12.75">
      <c r="A81" s="15"/>
      <c r="B81" s="46"/>
      <c r="C81" s="99"/>
      <c r="D81" s="46"/>
      <c r="E81" s="99"/>
      <c r="F81" s="15"/>
    </row>
    <row r="82" spans="1:6" ht="12.75">
      <c r="A82" s="15"/>
      <c r="B82" s="46"/>
      <c r="C82" s="99"/>
      <c r="D82" s="46"/>
      <c r="E82" s="99"/>
      <c r="F82" s="15"/>
    </row>
    <row r="83" spans="1:6" ht="12.75">
      <c r="A83" s="15"/>
      <c r="B83" s="46"/>
      <c r="C83" s="99"/>
      <c r="D83" s="46"/>
      <c r="E83" s="99"/>
      <c r="F83" s="15"/>
    </row>
    <row r="84" spans="1:6" ht="12.75">
      <c r="A84" s="15"/>
      <c r="B84" s="46"/>
      <c r="C84" s="99"/>
      <c r="D84" s="46"/>
      <c r="E84" s="99"/>
      <c r="F84" s="15"/>
    </row>
    <row r="85" spans="1:6" ht="12.75">
      <c r="A85" s="15"/>
      <c r="B85" s="46"/>
      <c r="C85" s="99"/>
      <c r="D85" s="46"/>
      <c r="E85" s="99"/>
      <c r="F85" s="15"/>
    </row>
    <row r="86" spans="1:6" ht="12.75">
      <c r="A86" s="15"/>
      <c r="B86" s="46"/>
      <c r="C86" s="99"/>
      <c r="D86" s="46"/>
      <c r="E86" s="99"/>
      <c r="F86" s="15"/>
    </row>
    <row r="87" spans="1:6" ht="12.75">
      <c r="A87" s="15"/>
      <c r="B87" s="46"/>
      <c r="C87" s="99"/>
      <c r="D87" s="46"/>
      <c r="E87" s="99"/>
      <c r="F87" s="15"/>
    </row>
    <row r="88" spans="1:6" ht="12.75">
      <c r="A88" s="15"/>
      <c r="B88" s="46"/>
      <c r="C88" s="99"/>
      <c r="D88" s="46"/>
      <c r="E88" s="99"/>
      <c r="F88" s="15"/>
    </row>
    <row r="89" spans="1:6" ht="12.75">
      <c r="A89" s="15"/>
      <c r="B89" s="46"/>
      <c r="C89" s="99"/>
      <c r="D89" s="46"/>
      <c r="E89" s="99"/>
      <c r="F89" s="15"/>
    </row>
    <row r="90" spans="1:6" ht="12.75">
      <c r="A90" s="15"/>
      <c r="B90" s="46"/>
      <c r="C90" s="99"/>
      <c r="D90" s="46"/>
      <c r="E90" s="99"/>
      <c r="F90" s="15"/>
    </row>
    <row r="91" spans="1:6" ht="12.75">
      <c r="A91" s="15"/>
      <c r="B91" s="46"/>
      <c r="C91" s="99"/>
      <c r="D91" s="46"/>
      <c r="E91" s="99"/>
      <c r="F91" s="15"/>
    </row>
    <row r="92" spans="1:6" ht="12.75">
      <c r="A92" s="15"/>
      <c r="B92" s="46"/>
      <c r="C92" s="99"/>
      <c r="D92" s="46"/>
      <c r="E92" s="99"/>
      <c r="F92" s="15"/>
    </row>
    <row r="93" spans="1:6" ht="12.75">
      <c r="A93" s="15"/>
      <c r="B93" s="46"/>
      <c r="C93" s="99"/>
      <c r="D93" s="46"/>
      <c r="E93" s="99"/>
      <c r="F93" s="15"/>
    </row>
    <row r="94" spans="1:6" ht="12.75">
      <c r="A94" s="15"/>
      <c r="B94" s="46"/>
      <c r="C94" s="99"/>
      <c r="D94" s="46"/>
      <c r="E94" s="99"/>
      <c r="F94" s="15"/>
    </row>
    <row r="95" spans="1:6" ht="12.75">
      <c r="A95" s="15"/>
      <c r="B95" s="46"/>
      <c r="C95" s="99"/>
      <c r="D95" s="46"/>
      <c r="E95" s="99"/>
      <c r="F95" s="15"/>
    </row>
    <row r="96" spans="1:6" ht="12.75">
      <c r="A96" s="15"/>
      <c r="B96" s="46"/>
      <c r="C96" s="99"/>
      <c r="D96" s="46"/>
      <c r="E96" s="99"/>
      <c r="F96" s="15"/>
    </row>
    <row r="97" spans="1:6" ht="12.75">
      <c r="A97" s="15"/>
      <c r="B97" s="46"/>
      <c r="C97" s="99"/>
      <c r="D97" s="46"/>
      <c r="E97" s="99"/>
      <c r="F97" s="15"/>
    </row>
    <row r="98" spans="1:6" ht="12.75">
      <c r="A98" s="15"/>
      <c r="B98" s="46"/>
      <c r="C98" s="99"/>
      <c r="D98" s="46"/>
      <c r="E98" s="99"/>
      <c r="F98" s="15"/>
    </row>
  </sheetData>
  <mergeCells count="3">
    <mergeCell ref="A15:F15"/>
    <mergeCell ref="A24:F24"/>
    <mergeCell ref="A7:F7"/>
  </mergeCells>
  <conditionalFormatting sqref="B30">
    <cfRule type="cellIs" priority="1" dxfId="0" operator="greaterThan" stopIfTrue="1">
      <formula>$B$26-$B$28</formula>
    </cfRule>
  </conditionalFormatting>
  <conditionalFormatting sqref="B9">
    <cfRule type="cellIs" priority="2" dxfId="0" operator="equal" stopIfTrue="1">
      <formula>"""Verboden"""</formula>
    </cfRule>
  </conditionalFormatting>
  <conditionalFormatting sqref="B25">
    <cfRule type="cellIs" priority="3" dxfId="0" operator="greaterThan" stopIfTrue="1">
      <formula>$B$11</formula>
    </cfRule>
  </conditionalFormatting>
  <conditionalFormatting sqref="B34">
    <cfRule type="cellIs" priority="4" dxfId="1" operator="greaterThan" stopIfTrue="1">
      <formula>$B$32</formula>
    </cfRule>
  </conditionalFormatting>
  <conditionalFormatting sqref="B35">
    <cfRule type="cellIs" priority="5" dxfId="1" operator="greaterThan" stopIfTrue="1">
      <formula>$B$33</formula>
    </cfRule>
  </conditionalFormatting>
  <printOptions/>
  <pageMargins left="0.75" right="0.75" top="1" bottom="1" header="0.5" footer="0.5"/>
  <pageSetup fitToHeight="1" fitToWidth="1" horizontalDpi="300" verticalDpi="300" orientation="portrait" paperSize="9" scale="93" r:id="rId2"/>
  <headerFooter alignWithMargins="0">
    <oddFooter>&amp;L(c) Patrick Van Hoeserlande - www.webdiver.be&amp;RVersie 1.0 Okt 07</oddFooter>
  </headerFooter>
  <drawing r:id="rId1"/>
</worksheet>
</file>

<file path=xl/worksheets/sheet3.xml><?xml version="1.0" encoding="utf-8"?>
<worksheet xmlns="http://schemas.openxmlformats.org/spreadsheetml/2006/main" xmlns:r="http://schemas.openxmlformats.org/officeDocument/2006/relationships">
  <sheetPr>
    <tabColor indexed="10"/>
  </sheetPr>
  <dimension ref="A1:C18"/>
  <sheetViews>
    <sheetView workbookViewId="0" topLeftCell="A1">
      <selection activeCell="G19" sqref="G19"/>
    </sheetView>
  </sheetViews>
  <sheetFormatPr defaultColWidth="9.140625" defaultRowHeight="12.75"/>
  <cols>
    <col min="2" max="2" width="10.7109375" style="20" bestFit="1" customWidth="1"/>
    <col min="3" max="3" width="9.140625" style="20" customWidth="1"/>
  </cols>
  <sheetData>
    <row r="1" spans="1:3" ht="12.75">
      <c r="A1" s="19" t="s">
        <v>48</v>
      </c>
      <c r="B1" s="19" t="s">
        <v>49</v>
      </c>
      <c r="C1" s="19" t="s">
        <v>50</v>
      </c>
    </row>
    <row r="2" spans="1:3" ht="12.75">
      <c r="A2" s="20">
        <v>0</v>
      </c>
      <c r="B2" s="21">
        <v>0</v>
      </c>
      <c r="C2" s="21">
        <v>0</v>
      </c>
    </row>
    <row r="3" spans="1:3" ht="12.75">
      <c r="A3" s="20">
        <v>0.1</v>
      </c>
      <c r="B3" s="21">
        <v>0</v>
      </c>
      <c r="C3" s="21">
        <v>0</v>
      </c>
    </row>
    <row r="4" spans="1:3" ht="12.75">
      <c r="A4" s="20">
        <v>0.2</v>
      </c>
      <c r="B4" s="21">
        <v>0</v>
      </c>
      <c r="C4" s="21">
        <v>0</v>
      </c>
    </row>
    <row r="5" spans="1:3" ht="12.75">
      <c r="A5" s="20">
        <v>0.3</v>
      </c>
      <c r="B5" s="21">
        <v>0</v>
      </c>
      <c r="C5" s="21">
        <v>0</v>
      </c>
    </row>
    <row r="6" spans="1:3" ht="13.5" customHeight="1">
      <c r="A6" s="20">
        <v>0.4</v>
      </c>
      <c r="B6" s="21">
        <v>0</v>
      </c>
      <c r="C6" s="21">
        <v>0</v>
      </c>
    </row>
    <row r="7" spans="1:3" ht="12.75">
      <c r="A7" s="20">
        <v>0.5</v>
      </c>
      <c r="B7" s="22">
        <v>0</v>
      </c>
      <c r="C7" s="22">
        <v>0</v>
      </c>
    </row>
    <row r="8" spans="1:3" ht="12.75" customHeight="1">
      <c r="A8" s="20">
        <v>0.6</v>
      </c>
      <c r="B8" s="21">
        <v>720</v>
      </c>
      <c r="C8" s="21">
        <v>720</v>
      </c>
    </row>
    <row r="9" spans="1:3" ht="13.5" customHeight="1">
      <c r="A9" s="20">
        <v>0.7</v>
      </c>
      <c r="B9" s="21">
        <v>570</v>
      </c>
      <c r="C9" s="21">
        <v>570</v>
      </c>
    </row>
    <row r="10" spans="1:3" ht="16.5" customHeight="1">
      <c r="A10" s="20">
        <v>0.8</v>
      </c>
      <c r="B10" s="21">
        <v>450</v>
      </c>
      <c r="C10" s="21">
        <v>450</v>
      </c>
    </row>
    <row r="11" spans="1:3" ht="12.75">
      <c r="A11" s="20">
        <v>0.9</v>
      </c>
      <c r="B11" s="21">
        <v>360</v>
      </c>
      <c r="C11" s="21">
        <v>360</v>
      </c>
    </row>
    <row r="12" spans="1:3" ht="12.75">
      <c r="A12" s="20">
        <v>1</v>
      </c>
      <c r="B12" s="21">
        <v>300</v>
      </c>
      <c r="C12" s="21">
        <v>300</v>
      </c>
    </row>
    <row r="13" spans="1:3" ht="12.75">
      <c r="A13" s="20">
        <v>1.1</v>
      </c>
      <c r="B13" s="21">
        <v>240</v>
      </c>
      <c r="C13" s="21">
        <v>270</v>
      </c>
    </row>
    <row r="14" spans="1:3" ht="12.75">
      <c r="A14" s="20">
        <v>1.2</v>
      </c>
      <c r="B14" s="21">
        <v>210</v>
      </c>
      <c r="C14" s="21">
        <v>240</v>
      </c>
    </row>
    <row r="15" spans="1:3" ht="12.75">
      <c r="A15" s="20">
        <v>1.3</v>
      </c>
      <c r="B15" s="21">
        <v>180</v>
      </c>
      <c r="C15" s="21">
        <v>210</v>
      </c>
    </row>
    <row r="16" spans="1:3" ht="12.75">
      <c r="A16" s="20">
        <v>1.4</v>
      </c>
      <c r="B16" s="21">
        <v>150</v>
      </c>
      <c r="C16" s="21">
        <v>180</v>
      </c>
    </row>
    <row r="17" spans="1:3" ht="12.75">
      <c r="A17" s="20">
        <v>1.5</v>
      </c>
      <c r="B17" s="21">
        <v>120</v>
      </c>
      <c r="C17" s="21">
        <v>180</v>
      </c>
    </row>
    <row r="18" spans="1:3" ht="12.75">
      <c r="A18" s="20">
        <v>1.6</v>
      </c>
      <c r="B18" s="22" t="s">
        <v>58</v>
      </c>
      <c r="C18" s="22" t="s">
        <v>58</v>
      </c>
    </row>
  </sheetData>
  <printOptions/>
  <pageMargins left="0.75" right="0.75" top="1" bottom="1" header="0.5" footer="0.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indexed="10"/>
  </sheetPr>
  <dimension ref="A1:J125"/>
  <sheetViews>
    <sheetView workbookViewId="0" topLeftCell="A1">
      <selection activeCell="A1" sqref="A1:IV16384"/>
    </sheetView>
  </sheetViews>
  <sheetFormatPr defaultColWidth="9.140625" defaultRowHeight="12.75"/>
  <cols>
    <col min="3" max="3" width="8.28125" style="0" customWidth="1"/>
    <col min="4" max="4" width="6.28125" style="0" bestFit="1" customWidth="1"/>
  </cols>
  <sheetData>
    <row r="1" ht="12.75">
      <c r="A1" t="s">
        <v>51</v>
      </c>
    </row>
    <row r="2" spans="1:10" ht="12.75">
      <c r="A2" t="s">
        <v>27</v>
      </c>
      <c r="B2" t="s">
        <v>28</v>
      </c>
      <c r="C2" t="s">
        <v>29</v>
      </c>
      <c r="D2" t="s">
        <v>30</v>
      </c>
      <c r="G2" t="s">
        <v>46</v>
      </c>
      <c r="H2" t="s">
        <v>57</v>
      </c>
      <c r="I2" t="s">
        <v>47</v>
      </c>
      <c r="J2" t="s">
        <v>57</v>
      </c>
    </row>
    <row r="3" spans="2:10" ht="12.75">
      <c r="B3" t="s">
        <v>31</v>
      </c>
      <c r="G3">
        <v>3</v>
      </c>
      <c r="H3">
        <v>3</v>
      </c>
      <c r="I3">
        <v>3</v>
      </c>
      <c r="J3">
        <v>3</v>
      </c>
    </row>
    <row r="4" spans="1:10" ht="12.75">
      <c r="A4" s="17">
        <v>3</v>
      </c>
      <c r="B4">
        <v>0</v>
      </c>
      <c r="C4" s="18">
        <f>A4+B4/1000</f>
        <v>3</v>
      </c>
      <c r="D4" t="s">
        <v>32</v>
      </c>
      <c r="E4">
        <f>B4</f>
        <v>0</v>
      </c>
      <c r="G4">
        <v>3</v>
      </c>
      <c r="H4">
        <v>3</v>
      </c>
      <c r="I4">
        <v>3</v>
      </c>
      <c r="J4">
        <v>3</v>
      </c>
    </row>
    <row r="5" spans="1:10" ht="12.75">
      <c r="A5">
        <v>3</v>
      </c>
      <c r="B5">
        <v>60</v>
      </c>
      <c r="C5" s="18">
        <f>A5+B4/1000+0.0001</f>
        <v>3.0001</v>
      </c>
      <c r="D5" t="s">
        <v>32</v>
      </c>
      <c r="E5">
        <f aca="true" t="shared" si="0" ref="E5:E68">B5</f>
        <v>60</v>
      </c>
      <c r="G5">
        <v>6</v>
      </c>
      <c r="H5">
        <v>3</v>
      </c>
      <c r="I5">
        <v>6</v>
      </c>
      <c r="J5">
        <v>3</v>
      </c>
    </row>
    <row r="6" spans="1:10" ht="12.75">
      <c r="A6">
        <v>3</v>
      </c>
      <c r="B6">
        <v>120</v>
      </c>
      <c r="C6" s="18">
        <f>A6+B5/1000+0.0001</f>
        <v>3.0601000000000003</v>
      </c>
      <c r="D6" t="s">
        <v>33</v>
      </c>
      <c r="E6">
        <f t="shared" si="0"/>
        <v>120</v>
      </c>
      <c r="G6">
        <v>9</v>
      </c>
      <c r="H6">
        <v>6</v>
      </c>
      <c r="I6">
        <v>9</v>
      </c>
      <c r="J6">
        <v>6</v>
      </c>
    </row>
    <row r="7" spans="1:10" ht="12.75">
      <c r="A7">
        <v>3</v>
      </c>
      <c r="B7">
        <v>210</v>
      </c>
      <c r="C7" s="18">
        <f aca="true" t="shared" si="1" ref="C7:C68">A7+B6/1000+0.0001</f>
        <v>3.1201000000000003</v>
      </c>
      <c r="D7" t="s">
        <v>34</v>
      </c>
      <c r="E7">
        <f t="shared" si="0"/>
        <v>210</v>
      </c>
      <c r="G7">
        <v>12</v>
      </c>
      <c r="H7">
        <v>9</v>
      </c>
      <c r="I7">
        <v>12</v>
      </c>
      <c r="J7">
        <v>9</v>
      </c>
    </row>
    <row r="8" spans="1:10" ht="12.75">
      <c r="A8">
        <v>3</v>
      </c>
      <c r="B8">
        <v>210</v>
      </c>
      <c r="C8" s="18">
        <f t="shared" si="1"/>
        <v>3.2101</v>
      </c>
      <c r="D8" t="s">
        <v>35</v>
      </c>
      <c r="E8">
        <f t="shared" si="0"/>
        <v>210</v>
      </c>
      <c r="G8">
        <v>15</v>
      </c>
      <c r="H8">
        <v>12</v>
      </c>
      <c r="I8">
        <v>15</v>
      </c>
      <c r="J8">
        <v>12</v>
      </c>
    </row>
    <row r="9" spans="1:10" ht="12.75">
      <c r="A9">
        <v>6</v>
      </c>
      <c r="B9">
        <v>0</v>
      </c>
      <c r="C9" s="18">
        <f>A9+B7/1000+0.0001</f>
        <v>6.2101</v>
      </c>
      <c r="D9" t="s">
        <v>33</v>
      </c>
      <c r="E9">
        <f t="shared" si="0"/>
        <v>0</v>
      </c>
      <c r="G9">
        <v>18</v>
      </c>
      <c r="H9">
        <v>15</v>
      </c>
      <c r="I9">
        <v>18</v>
      </c>
      <c r="J9">
        <v>15</v>
      </c>
    </row>
    <row r="10" spans="1:10" ht="12.75">
      <c r="A10" s="17">
        <v>6</v>
      </c>
      <c r="B10">
        <v>50</v>
      </c>
      <c r="C10" s="18">
        <f>A10+B9/1000+0.0001</f>
        <v>6.0001</v>
      </c>
      <c r="D10" t="s">
        <v>33</v>
      </c>
      <c r="E10">
        <f t="shared" si="0"/>
        <v>50</v>
      </c>
      <c r="G10">
        <v>21</v>
      </c>
      <c r="H10">
        <v>18</v>
      </c>
      <c r="I10">
        <v>21</v>
      </c>
      <c r="J10">
        <v>18</v>
      </c>
    </row>
    <row r="11" spans="1:10" ht="12.75">
      <c r="A11">
        <v>6</v>
      </c>
      <c r="B11">
        <v>75</v>
      </c>
      <c r="C11" s="18">
        <f t="shared" si="1"/>
        <v>6.0501</v>
      </c>
      <c r="D11" t="s">
        <v>34</v>
      </c>
      <c r="E11">
        <f t="shared" si="0"/>
        <v>75</v>
      </c>
      <c r="G11">
        <v>24</v>
      </c>
      <c r="H11">
        <v>21</v>
      </c>
      <c r="I11">
        <v>24</v>
      </c>
      <c r="J11">
        <v>18</v>
      </c>
    </row>
    <row r="12" spans="1:10" ht="12.75">
      <c r="A12">
        <v>6</v>
      </c>
      <c r="B12">
        <v>100</v>
      </c>
      <c r="C12" s="18">
        <f t="shared" si="1"/>
        <v>6.0751</v>
      </c>
      <c r="D12" t="s">
        <v>36</v>
      </c>
      <c r="E12">
        <f t="shared" si="0"/>
        <v>100</v>
      </c>
      <c r="G12">
        <v>27</v>
      </c>
      <c r="H12">
        <v>24</v>
      </c>
      <c r="I12">
        <v>27</v>
      </c>
      <c r="J12">
        <v>21</v>
      </c>
    </row>
    <row r="13" spans="1:10" ht="12.75">
      <c r="A13">
        <v>6</v>
      </c>
      <c r="B13">
        <v>135</v>
      </c>
      <c r="C13" s="18">
        <f t="shared" si="1"/>
        <v>6.100099999999999</v>
      </c>
      <c r="D13" t="s">
        <v>37</v>
      </c>
      <c r="E13">
        <f t="shared" si="0"/>
        <v>135</v>
      </c>
      <c r="G13">
        <v>30</v>
      </c>
      <c r="H13">
        <v>27</v>
      </c>
      <c r="I13">
        <v>31</v>
      </c>
      <c r="J13">
        <v>24</v>
      </c>
    </row>
    <row r="14" spans="1:8" ht="12.75">
      <c r="A14">
        <v>6</v>
      </c>
      <c r="B14">
        <v>135</v>
      </c>
      <c r="C14" s="18">
        <f t="shared" si="1"/>
        <v>6.1350999999999996</v>
      </c>
      <c r="D14" t="s">
        <v>35</v>
      </c>
      <c r="E14">
        <f t="shared" si="0"/>
        <v>135</v>
      </c>
      <c r="G14">
        <v>33</v>
      </c>
      <c r="H14">
        <v>27</v>
      </c>
    </row>
    <row r="15" spans="1:8" ht="12.75">
      <c r="A15" s="17">
        <v>9</v>
      </c>
      <c r="B15">
        <v>0</v>
      </c>
      <c r="C15" s="18">
        <v>9</v>
      </c>
      <c r="D15" t="s">
        <v>33</v>
      </c>
      <c r="E15">
        <f t="shared" si="0"/>
        <v>0</v>
      </c>
      <c r="G15">
        <v>36</v>
      </c>
      <c r="H15">
        <v>30</v>
      </c>
    </row>
    <row r="16" spans="1:5" ht="12.75">
      <c r="A16">
        <v>9</v>
      </c>
      <c r="B16">
        <v>30</v>
      </c>
      <c r="C16" s="18">
        <f t="shared" si="1"/>
        <v>9.0001</v>
      </c>
      <c r="D16" t="s">
        <v>33</v>
      </c>
      <c r="E16">
        <f t="shared" si="0"/>
        <v>30</v>
      </c>
    </row>
    <row r="17" spans="1:5" ht="12.75">
      <c r="A17">
        <v>9</v>
      </c>
      <c r="B17">
        <v>45</v>
      </c>
      <c r="C17" s="18">
        <f t="shared" si="1"/>
        <v>9.0301</v>
      </c>
      <c r="D17" t="s">
        <v>34</v>
      </c>
      <c r="E17">
        <f t="shared" si="0"/>
        <v>45</v>
      </c>
    </row>
    <row r="18" spans="1:5" ht="12.75">
      <c r="A18">
        <v>9</v>
      </c>
      <c r="B18">
        <v>60</v>
      </c>
      <c r="C18" s="18">
        <f t="shared" si="1"/>
        <v>9.0451</v>
      </c>
      <c r="D18" t="s">
        <v>36</v>
      </c>
      <c r="E18">
        <f t="shared" si="0"/>
        <v>60</v>
      </c>
    </row>
    <row r="19" spans="1:5" ht="12.75">
      <c r="A19">
        <v>9</v>
      </c>
      <c r="B19">
        <v>75</v>
      </c>
      <c r="C19" s="18">
        <f t="shared" si="1"/>
        <v>9.0601</v>
      </c>
      <c r="D19" t="s">
        <v>37</v>
      </c>
      <c r="E19">
        <f t="shared" si="0"/>
        <v>75</v>
      </c>
    </row>
    <row r="20" spans="1:5" ht="12.75">
      <c r="A20">
        <v>9</v>
      </c>
      <c r="B20">
        <v>95</v>
      </c>
      <c r="C20" s="18">
        <f t="shared" si="1"/>
        <v>9.075099999999999</v>
      </c>
      <c r="D20" t="s">
        <v>38</v>
      </c>
      <c r="E20">
        <f t="shared" si="0"/>
        <v>95</v>
      </c>
    </row>
    <row r="21" spans="1:5" ht="12.75">
      <c r="A21">
        <v>9</v>
      </c>
      <c r="B21">
        <v>120</v>
      </c>
      <c r="C21" s="18">
        <f t="shared" si="1"/>
        <v>9.0951</v>
      </c>
      <c r="D21" t="s">
        <v>39</v>
      </c>
      <c r="E21">
        <f t="shared" si="0"/>
        <v>120</v>
      </c>
    </row>
    <row r="22" spans="1:5" ht="12.75">
      <c r="A22">
        <v>9</v>
      </c>
      <c r="B22">
        <v>120</v>
      </c>
      <c r="C22" s="18">
        <f t="shared" si="1"/>
        <v>9.120099999999999</v>
      </c>
      <c r="D22" t="s">
        <v>35</v>
      </c>
      <c r="E22">
        <f t="shared" si="0"/>
        <v>120</v>
      </c>
    </row>
    <row r="23" spans="1:5" ht="12.75">
      <c r="A23" s="17">
        <v>12</v>
      </c>
      <c r="B23">
        <v>0</v>
      </c>
      <c r="C23" s="18">
        <v>12</v>
      </c>
      <c r="D23" t="s">
        <v>33</v>
      </c>
      <c r="E23">
        <f t="shared" si="0"/>
        <v>0</v>
      </c>
    </row>
    <row r="24" spans="1:5" ht="12.75">
      <c r="A24">
        <v>12</v>
      </c>
      <c r="B24">
        <v>15</v>
      </c>
      <c r="C24" s="18">
        <f t="shared" si="1"/>
        <v>12.0001</v>
      </c>
      <c r="D24" t="s">
        <v>33</v>
      </c>
      <c r="E24">
        <f t="shared" si="0"/>
        <v>15</v>
      </c>
    </row>
    <row r="25" spans="1:5" ht="12.75">
      <c r="A25">
        <v>12</v>
      </c>
      <c r="B25">
        <v>25</v>
      </c>
      <c r="C25" s="18">
        <f t="shared" si="1"/>
        <v>12.0151</v>
      </c>
      <c r="D25" t="s">
        <v>34</v>
      </c>
      <c r="E25">
        <f t="shared" si="0"/>
        <v>25</v>
      </c>
    </row>
    <row r="26" spans="1:5" ht="12.75">
      <c r="A26">
        <v>12</v>
      </c>
      <c r="B26">
        <v>30</v>
      </c>
      <c r="C26" s="18">
        <f t="shared" si="1"/>
        <v>12.0251</v>
      </c>
      <c r="D26" t="s">
        <v>36</v>
      </c>
      <c r="E26">
        <f t="shared" si="0"/>
        <v>30</v>
      </c>
    </row>
    <row r="27" spans="1:5" ht="12.75">
      <c r="A27">
        <v>12</v>
      </c>
      <c r="B27">
        <v>40</v>
      </c>
      <c r="C27" s="18">
        <f t="shared" si="1"/>
        <v>12.0301</v>
      </c>
      <c r="D27" t="s">
        <v>37</v>
      </c>
      <c r="E27">
        <f t="shared" si="0"/>
        <v>40</v>
      </c>
    </row>
    <row r="28" spans="1:5" ht="12.75">
      <c r="A28">
        <v>12</v>
      </c>
      <c r="B28">
        <v>50</v>
      </c>
      <c r="C28" s="18">
        <f t="shared" si="1"/>
        <v>12.040099999999999</v>
      </c>
      <c r="D28" t="s">
        <v>38</v>
      </c>
      <c r="E28">
        <f t="shared" si="0"/>
        <v>50</v>
      </c>
    </row>
    <row r="29" spans="1:5" ht="12.75">
      <c r="A29">
        <v>12</v>
      </c>
      <c r="B29">
        <v>70</v>
      </c>
      <c r="C29" s="18">
        <f t="shared" si="1"/>
        <v>12.0501</v>
      </c>
      <c r="D29" t="s">
        <v>39</v>
      </c>
      <c r="E29">
        <f t="shared" si="0"/>
        <v>70</v>
      </c>
    </row>
    <row r="30" spans="1:5" ht="12.75">
      <c r="A30">
        <v>12</v>
      </c>
      <c r="B30">
        <v>80</v>
      </c>
      <c r="C30" s="18">
        <f t="shared" si="1"/>
        <v>12.0701</v>
      </c>
      <c r="D30" t="s">
        <v>40</v>
      </c>
      <c r="E30">
        <f t="shared" si="0"/>
        <v>80</v>
      </c>
    </row>
    <row r="31" spans="1:5" ht="12.75">
      <c r="A31">
        <v>12</v>
      </c>
      <c r="B31">
        <v>100</v>
      </c>
      <c r="C31" s="18">
        <f t="shared" si="1"/>
        <v>12.0801</v>
      </c>
      <c r="D31" t="s">
        <v>41</v>
      </c>
      <c r="E31">
        <f t="shared" si="0"/>
        <v>100</v>
      </c>
    </row>
    <row r="32" spans="1:5" ht="12.75">
      <c r="A32">
        <v>12</v>
      </c>
      <c r="B32">
        <v>110</v>
      </c>
      <c r="C32" s="18">
        <f t="shared" si="1"/>
        <v>12.1001</v>
      </c>
      <c r="D32" t="s">
        <v>42</v>
      </c>
      <c r="E32">
        <f t="shared" si="0"/>
        <v>110</v>
      </c>
    </row>
    <row r="33" spans="1:5" ht="12.75">
      <c r="A33">
        <v>12</v>
      </c>
      <c r="B33">
        <v>130</v>
      </c>
      <c r="C33" s="18">
        <f t="shared" si="1"/>
        <v>12.1101</v>
      </c>
      <c r="D33" t="s">
        <v>43</v>
      </c>
      <c r="E33">
        <f t="shared" si="0"/>
        <v>130</v>
      </c>
    </row>
    <row r="34" spans="1:5" ht="12.75">
      <c r="A34">
        <v>12</v>
      </c>
      <c r="B34">
        <v>150</v>
      </c>
      <c r="C34" s="18">
        <f t="shared" si="1"/>
        <v>12.1301</v>
      </c>
      <c r="D34" t="s">
        <v>44</v>
      </c>
      <c r="E34">
        <f t="shared" si="0"/>
        <v>150</v>
      </c>
    </row>
    <row r="35" spans="1:5" ht="12.75">
      <c r="A35">
        <v>12</v>
      </c>
      <c r="B35">
        <v>170</v>
      </c>
      <c r="C35" s="18">
        <f t="shared" si="1"/>
        <v>12.1501</v>
      </c>
      <c r="D35" t="s">
        <v>45</v>
      </c>
      <c r="E35">
        <f t="shared" si="0"/>
        <v>170</v>
      </c>
    </row>
    <row r="36" spans="1:5" ht="12.75">
      <c r="A36">
        <v>12</v>
      </c>
      <c r="B36">
        <v>170</v>
      </c>
      <c r="C36" s="18">
        <f t="shared" si="1"/>
        <v>12.1701</v>
      </c>
      <c r="D36" t="s">
        <v>35</v>
      </c>
      <c r="E36">
        <f t="shared" si="0"/>
        <v>170</v>
      </c>
    </row>
    <row r="37" spans="1:5" ht="12.75">
      <c r="A37" s="17">
        <v>15</v>
      </c>
      <c r="B37">
        <v>0</v>
      </c>
      <c r="C37" s="18">
        <v>15</v>
      </c>
      <c r="D37" t="s">
        <v>34</v>
      </c>
      <c r="E37">
        <f t="shared" si="0"/>
        <v>0</v>
      </c>
    </row>
    <row r="38" spans="1:5" ht="12.75">
      <c r="A38">
        <v>15</v>
      </c>
      <c r="B38">
        <v>15</v>
      </c>
      <c r="C38" s="18">
        <f t="shared" si="1"/>
        <v>15.0001</v>
      </c>
      <c r="D38" t="s">
        <v>34</v>
      </c>
      <c r="E38">
        <f t="shared" si="0"/>
        <v>15</v>
      </c>
    </row>
    <row r="39" spans="1:5" ht="12.75">
      <c r="A39">
        <v>15</v>
      </c>
      <c r="B39">
        <v>25</v>
      </c>
      <c r="C39" s="18">
        <f t="shared" si="1"/>
        <v>15.0151</v>
      </c>
      <c r="D39" t="s">
        <v>36</v>
      </c>
      <c r="E39">
        <f t="shared" si="0"/>
        <v>25</v>
      </c>
    </row>
    <row r="40" spans="1:5" ht="12.75">
      <c r="A40">
        <v>15</v>
      </c>
      <c r="B40">
        <v>30</v>
      </c>
      <c r="C40" s="18">
        <f t="shared" si="1"/>
        <v>15.0251</v>
      </c>
      <c r="D40" t="s">
        <v>37</v>
      </c>
      <c r="E40">
        <f t="shared" si="0"/>
        <v>30</v>
      </c>
    </row>
    <row r="41" spans="1:5" ht="12.75">
      <c r="A41">
        <v>15</v>
      </c>
      <c r="B41">
        <v>40</v>
      </c>
      <c r="C41" s="18">
        <f t="shared" si="1"/>
        <v>15.0301</v>
      </c>
      <c r="D41" t="s">
        <v>38</v>
      </c>
      <c r="E41">
        <f t="shared" si="0"/>
        <v>40</v>
      </c>
    </row>
    <row r="42" spans="1:5" ht="12.75">
      <c r="A42">
        <v>15</v>
      </c>
      <c r="B42">
        <v>50</v>
      </c>
      <c r="C42" s="18">
        <f t="shared" si="1"/>
        <v>15.040099999999999</v>
      </c>
      <c r="D42" t="s">
        <v>39</v>
      </c>
      <c r="E42">
        <f t="shared" si="0"/>
        <v>50</v>
      </c>
    </row>
    <row r="43" spans="1:5" ht="12.75">
      <c r="A43">
        <v>15</v>
      </c>
      <c r="B43">
        <v>60</v>
      </c>
      <c r="C43" s="18">
        <f t="shared" si="1"/>
        <v>15.0501</v>
      </c>
      <c r="D43" t="s">
        <v>40</v>
      </c>
      <c r="E43">
        <f t="shared" si="0"/>
        <v>60</v>
      </c>
    </row>
    <row r="44" spans="1:5" ht="12.75">
      <c r="A44">
        <v>15</v>
      </c>
      <c r="B44">
        <v>70</v>
      </c>
      <c r="C44" s="18">
        <f t="shared" si="1"/>
        <v>15.0601</v>
      </c>
      <c r="D44" t="s">
        <v>41</v>
      </c>
      <c r="E44">
        <f t="shared" si="0"/>
        <v>70</v>
      </c>
    </row>
    <row r="45" spans="1:5" ht="12.75">
      <c r="A45">
        <v>15</v>
      </c>
      <c r="B45">
        <v>80</v>
      </c>
      <c r="C45" s="18">
        <f t="shared" si="1"/>
        <v>15.0701</v>
      </c>
      <c r="D45" t="s">
        <v>42</v>
      </c>
      <c r="E45">
        <f t="shared" si="0"/>
        <v>80</v>
      </c>
    </row>
    <row r="46" spans="1:5" ht="12.75">
      <c r="A46">
        <v>15</v>
      </c>
      <c r="B46">
        <v>90</v>
      </c>
      <c r="C46" s="18">
        <f t="shared" si="1"/>
        <v>15.0801</v>
      </c>
      <c r="D46" t="s">
        <v>43</v>
      </c>
      <c r="E46">
        <f t="shared" si="0"/>
        <v>90</v>
      </c>
    </row>
    <row r="47" spans="1:5" ht="12.75">
      <c r="A47">
        <v>15</v>
      </c>
      <c r="B47">
        <v>100</v>
      </c>
      <c r="C47" s="18">
        <f t="shared" si="1"/>
        <v>15.0901</v>
      </c>
      <c r="D47" t="s">
        <v>44</v>
      </c>
      <c r="E47">
        <f t="shared" si="0"/>
        <v>100</v>
      </c>
    </row>
    <row r="48" spans="1:5" ht="12.75">
      <c r="A48">
        <v>15</v>
      </c>
      <c r="B48">
        <v>100</v>
      </c>
      <c r="C48" s="18">
        <f t="shared" si="1"/>
        <v>15.1001</v>
      </c>
      <c r="D48" t="s">
        <v>35</v>
      </c>
      <c r="E48">
        <f t="shared" si="0"/>
        <v>100</v>
      </c>
    </row>
    <row r="49" spans="1:5" ht="12.75">
      <c r="A49" s="17">
        <v>18</v>
      </c>
      <c r="B49">
        <v>0</v>
      </c>
      <c r="C49" s="18">
        <v>18</v>
      </c>
      <c r="D49" t="s">
        <v>34</v>
      </c>
      <c r="E49">
        <f t="shared" si="0"/>
        <v>0</v>
      </c>
    </row>
    <row r="50" spans="1:5" ht="12.75">
      <c r="A50">
        <v>18</v>
      </c>
      <c r="B50">
        <v>15</v>
      </c>
      <c r="C50" s="18">
        <f t="shared" si="1"/>
        <v>18.0001</v>
      </c>
      <c r="D50" t="s">
        <v>34</v>
      </c>
      <c r="E50">
        <f t="shared" si="0"/>
        <v>15</v>
      </c>
    </row>
    <row r="51" spans="1:5" ht="12.75">
      <c r="A51">
        <v>18</v>
      </c>
      <c r="B51">
        <v>20</v>
      </c>
      <c r="C51" s="18">
        <f t="shared" si="1"/>
        <v>18.0151</v>
      </c>
      <c r="D51" t="s">
        <v>36</v>
      </c>
      <c r="E51">
        <f t="shared" si="0"/>
        <v>20</v>
      </c>
    </row>
    <row r="52" spans="1:5" ht="12.75">
      <c r="A52">
        <v>18</v>
      </c>
      <c r="B52">
        <v>25</v>
      </c>
      <c r="C52" s="18">
        <f t="shared" si="1"/>
        <v>18.0201</v>
      </c>
      <c r="D52" t="s">
        <v>37</v>
      </c>
      <c r="E52">
        <f t="shared" si="0"/>
        <v>25</v>
      </c>
    </row>
    <row r="53" spans="1:5" ht="12.75">
      <c r="A53">
        <v>18</v>
      </c>
      <c r="B53">
        <v>30</v>
      </c>
      <c r="C53" s="18">
        <f t="shared" si="1"/>
        <v>18.0251</v>
      </c>
      <c r="D53" t="s">
        <v>38</v>
      </c>
      <c r="E53">
        <f t="shared" si="0"/>
        <v>30</v>
      </c>
    </row>
    <row r="54" spans="1:5" ht="12.75">
      <c r="A54">
        <v>18</v>
      </c>
      <c r="B54">
        <v>40</v>
      </c>
      <c r="C54" s="18">
        <f t="shared" si="1"/>
        <v>18.0301</v>
      </c>
      <c r="D54" t="s">
        <v>39</v>
      </c>
      <c r="E54">
        <f t="shared" si="0"/>
        <v>40</v>
      </c>
    </row>
    <row r="55" spans="1:5" ht="12.75">
      <c r="A55">
        <v>18</v>
      </c>
      <c r="B55">
        <v>50</v>
      </c>
      <c r="C55" s="18">
        <f t="shared" si="1"/>
        <v>18.0401</v>
      </c>
      <c r="D55" t="s">
        <v>40</v>
      </c>
      <c r="E55">
        <f t="shared" si="0"/>
        <v>50</v>
      </c>
    </row>
    <row r="56" spans="1:5" ht="12.75">
      <c r="A56">
        <v>18</v>
      </c>
      <c r="B56">
        <v>55</v>
      </c>
      <c r="C56" s="18">
        <f t="shared" si="1"/>
        <v>18.0501</v>
      </c>
      <c r="D56" t="s">
        <v>41</v>
      </c>
      <c r="E56">
        <f t="shared" si="0"/>
        <v>55</v>
      </c>
    </row>
    <row r="57" spans="1:5" ht="12.75">
      <c r="A57">
        <v>18</v>
      </c>
      <c r="B57">
        <v>60</v>
      </c>
      <c r="C57" s="18">
        <f t="shared" si="1"/>
        <v>18.0551</v>
      </c>
      <c r="D57" t="s">
        <v>42</v>
      </c>
      <c r="E57">
        <f t="shared" si="0"/>
        <v>60</v>
      </c>
    </row>
    <row r="58" spans="1:5" ht="12.75">
      <c r="A58">
        <v>18</v>
      </c>
      <c r="B58">
        <v>60</v>
      </c>
      <c r="C58" s="18">
        <f t="shared" si="1"/>
        <v>18.0601</v>
      </c>
      <c r="D58" t="s">
        <v>35</v>
      </c>
      <c r="E58">
        <f t="shared" si="0"/>
        <v>60</v>
      </c>
    </row>
    <row r="59" spans="1:5" ht="12.75">
      <c r="A59" s="17">
        <v>21</v>
      </c>
      <c r="B59">
        <v>0</v>
      </c>
      <c r="C59" s="18">
        <v>21</v>
      </c>
      <c r="D59" t="s">
        <v>34</v>
      </c>
      <c r="E59">
        <f t="shared" si="0"/>
        <v>0</v>
      </c>
    </row>
    <row r="60" spans="1:5" ht="12.75">
      <c r="A60">
        <v>21</v>
      </c>
      <c r="B60">
        <v>10</v>
      </c>
      <c r="C60" s="18">
        <f t="shared" si="1"/>
        <v>21.0001</v>
      </c>
      <c r="D60" t="s">
        <v>34</v>
      </c>
      <c r="E60">
        <f t="shared" si="0"/>
        <v>10</v>
      </c>
    </row>
    <row r="61" spans="1:5" ht="12.75">
      <c r="A61">
        <v>21</v>
      </c>
      <c r="B61">
        <v>15</v>
      </c>
      <c r="C61" s="18">
        <f t="shared" si="1"/>
        <v>21.0101</v>
      </c>
      <c r="D61" t="s">
        <v>36</v>
      </c>
      <c r="E61">
        <f t="shared" si="0"/>
        <v>15</v>
      </c>
    </row>
    <row r="62" spans="1:5" ht="12.75">
      <c r="A62">
        <v>21</v>
      </c>
      <c r="B62">
        <v>20</v>
      </c>
      <c r="C62" s="18">
        <f t="shared" si="1"/>
        <v>21.0151</v>
      </c>
      <c r="D62" t="s">
        <v>37</v>
      </c>
      <c r="E62">
        <f t="shared" si="0"/>
        <v>20</v>
      </c>
    </row>
    <row r="63" spans="1:5" ht="12.75">
      <c r="A63">
        <v>21</v>
      </c>
      <c r="B63">
        <v>30</v>
      </c>
      <c r="C63" s="18">
        <f t="shared" si="1"/>
        <v>21.0201</v>
      </c>
      <c r="D63" t="s">
        <v>38</v>
      </c>
      <c r="E63">
        <f t="shared" si="0"/>
        <v>30</v>
      </c>
    </row>
    <row r="64" spans="1:5" ht="12.75">
      <c r="A64">
        <v>21</v>
      </c>
      <c r="B64">
        <v>35</v>
      </c>
      <c r="C64" s="18">
        <f t="shared" si="1"/>
        <v>21.0301</v>
      </c>
      <c r="D64" t="s">
        <v>39</v>
      </c>
      <c r="E64">
        <f t="shared" si="0"/>
        <v>35</v>
      </c>
    </row>
    <row r="65" spans="1:5" ht="12.75">
      <c r="A65">
        <v>21</v>
      </c>
      <c r="B65">
        <v>40</v>
      </c>
      <c r="C65" s="18">
        <f t="shared" si="1"/>
        <v>21.0351</v>
      </c>
      <c r="D65" t="s">
        <v>40</v>
      </c>
      <c r="E65">
        <f t="shared" si="0"/>
        <v>40</v>
      </c>
    </row>
    <row r="66" spans="1:5" ht="12.75">
      <c r="A66">
        <v>21</v>
      </c>
      <c r="B66">
        <v>45</v>
      </c>
      <c r="C66" s="18">
        <f t="shared" si="1"/>
        <v>21.0401</v>
      </c>
      <c r="D66" t="s">
        <v>41</v>
      </c>
      <c r="E66">
        <f t="shared" si="0"/>
        <v>45</v>
      </c>
    </row>
    <row r="67" spans="1:5" ht="12.75">
      <c r="A67">
        <v>21</v>
      </c>
      <c r="B67">
        <v>50</v>
      </c>
      <c r="C67" s="18">
        <f t="shared" si="1"/>
        <v>21.0451</v>
      </c>
      <c r="D67" t="s">
        <v>42</v>
      </c>
      <c r="E67">
        <f t="shared" si="0"/>
        <v>50</v>
      </c>
    </row>
    <row r="68" spans="1:5" ht="12.75">
      <c r="A68">
        <v>21</v>
      </c>
      <c r="B68">
        <v>50</v>
      </c>
      <c r="C68" s="18">
        <f t="shared" si="1"/>
        <v>21.0501</v>
      </c>
      <c r="D68" t="s">
        <v>35</v>
      </c>
      <c r="E68">
        <f t="shared" si="0"/>
        <v>50</v>
      </c>
    </row>
    <row r="69" spans="1:5" ht="12.75">
      <c r="A69" s="17">
        <v>24</v>
      </c>
      <c r="B69">
        <v>0</v>
      </c>
      <c r="C69" s="18">
        <v>24</v>
      </c>
      <c r="D69" t="s">
        <v>33</v>
      </c>
      <c r="E69">
        <f aca="true" t="shared" si="2" ref="E69:E125">B69</f>
        <v>0</v>
      </c>
    </row>
    <row r="70" spans="1:5" ht="12.75">
      <c r="A70">
        <v>24</v>
      </c>
      <c r="B70">
        <v>5</v>
      </c>
      <c r="C70" s="18">
        <f aca="true" t="shared" si="3" ref="C70:C124">A70+B69/1000+0.0001</f>
        <v>24.0001</v>
      </c>
      <c r="D70" t="s">
        <v>33</v>
      </c>
      <c r="E70">
        <f t="shared" si="2"/>
        <v>5</v>
      </c>
    </row>
    <row r="71" spans="1:5" ht="12.75">
      <c r="A71">
        <v>24</v>
      </c>
      <c r="B71">
        <v>10</v>
      </c>
      <c r="C71" s="18">
        <f t="shared" si="3"/>
        <v>24.0051</v>
      </c>
      <c r="D71" t="s">
        <v>34</v>
      </c>
      <c r="E71">
        <f t="shared" si="2"/>
        <v>10</v>
      </c>
    </row>
    <row r="72" spans="1:5" ht="12.75">
      <c r="A72">
        <v>24</v>
      </c>
      <c r="B72">
        <v>15</v>
      </c>
      <c r="C72" s="18">
        <f t="shared" si="3"/>
        <v>24.0101</v>
      </c>
      <c r="D72" t="s">
        <v>36</v>
      </c>
      <c r="E72">
        <f t="shared" si="2"/>
        <v>15</v>
      </c>
    </row>
    <row r="73" spans="1:5" ht="12.75">
      <c r="A73">
        <v>24</v>
      </c>
      <c r="B73">
        <v>20</v>
      </c>
      <c r="C73" s="18">
        <f t="shared" si="3"/>
        <v>24.0151</v>
      </c>
      <c r="D73" t="s">
        <v>37</v>
      </c>
      <c r="E73">
        <f t="shared" si="2"/>
        <v>20</v>
      </c>
    </row>
    <row r="74" spans="1:5" ht="12.75">
      <c r="A74">
        <v>24</v>
      </c>
      <c r="B74">
        <v>25</v>
      </c>
      <c r="C74" s="18">
        <f t="shared" si="3"/>
        <v>24.0201</v>
      </c>
      <c r="D74" t="s">
        <v>38</v>
      </c>
      <c r="E74">
        <f t="shared" si="2"/>
        <v>25</v>
      </c>
    </row>
    <row r="75" spans="1:5" ht="12.75">
      <c r="A75">
        <v>24</v>
      </c>
      <c r="B75">
        <v>30</v>
      </c>
      <c r="C75" s="18">
        <f t="shared" si="3"/>
        <v>24.0251</v>
      </c>
      <c r="D75" t="s">
        <v>39</v>
      </c>
      <c r="E75">
        <f t="shared" si="2"/>
        <v>30</v>
      </c>
    </row>
    <row r="76" spans="1:5" ht="12.75">
      <c r="A76">
        <v>24</v>
      </c>
      <c r="B76">
        <v>35</v>
      </c>
      <c r="C76" s="18">
        <f t="shared" si="3"/>
        <v>24.0301</v>
      </c>
      <c r="D76" t="s">
        <v>40</v>
      </c>
      <c r="E76">
        <f t="shared" si="2"/>
        <v>35</v>
      </c>
    </row>
    <row r="77" spans="1:5" ht="12.75">
      <c r="A77">
        <v>24</v>
      </c>
      <c r="B77">
        <v>40</v>
      </c>
      <c r="C77" s="18">
        <f t="shared" si="3"/>
        <v>24.0351</v>
      </c>
      <c r="D77" t="s">
        <v>41</v>
      </c>
      <c r="E77">
        <f t="shared" si="2"/>
        <v>40</v>
      </c>
    </row>
    <row r="78" spans="1:5" ht="12.75">
      <c r="A78">
        <v>24</v>
      </c>
      <c r="B78">
        <v>40</v>
      </c>
      <c r="C78" s="18">
        <f t="shared" si="3"/>
        <v>24.0401</v>
      </c>
      <c r="D78" t="s">
        <v>35</v>
      </c>
      <c r="E78">
        <f t="shared" si="2"/>
        <v>40</v>
      </c>
    </row>
    <row r="79" spans="1:5" ht="12.75">
      <c r="A79" s="17">
        <v>27</v>
      </c>
      <c r="B79">
        <v>0</v>
      </c>
      <c r="C79" s="18">
        <v>27</v>
      </c>
      <c r="D79" t="s">
        <v>34</v>
      </c>
      <c r="E79">
        <f t="shared" si="2"/>
        <v>0</v>
      </c>
    </row>
    <row r="80" spans="1:5" ht="12.75">
      <c r="A80">
        <v>27</v>
      </c>
      <c r="B80">
        <v>10</v>
      </c>
      <c r="C80" s="18">
        <f t="shared" si="3"/>
        <v>27.0001</v>
      </c>
      <c r="D80" t="s">
        <v>34</v>
      </c>
      <c r="E80">
        <f t="shared" si="2"/>
        <v>10</v>
      </c>
    </row>
    <row r="81" spans="1:5" ht="12.75">
      <c r="A81">
        <v>27</v>
      </c>
      <c r="B81">
        <v>15</v>
      </c>
      <c r="C81" s="18">
        <f t="shared" si="3"/>
        <v>27.0101</v>
      </c>
      <c r="D81" t="s">
        <v>37</v>
      </c>
      <c r="E81">
        <f t="shared" si="2"/>
        <v>15</v>
      </c>
    </row>
    <row r="82" spans="1:5" ht="12.75">
      <c r="A82">
        <v>27</v>
      </c>
      <c r="B82">
        <v>20</v>
      </c>
      <c r="C82" s="18">
        <f t="shared" si="3"/>
        <v>27.0151</v>
      </c>
      <c r="D82" t="s">
        <v>38</v>
      </c>
      <c r="E82">
        <f t="shared" si="2"/>
        <v>20</v>
      </c>
    </row>
    <row r="83" spans="1:5" ht="12.75">
      <c r="A83">
        <v>27</v>
      </c>
      <c r="B83">
        <v>25</v>
      </c>
      <c r="C83" s="18">
        <f t="shared" si="3"/>
        <v>27.0201</v>
      </c>
      <c r="D83" t="s">
        <v>39</v>
      </c>
      <c r="E83">
        <f t="shared" si="2"/>
        <v>25</v>
      </c>
    </row>
    <row r="84" spans="1:5" ht="12.75">
      <c r="A84">
        <v>27</v>
      </c>
      <c r="B84">
        <v>30</v>
      </c>
      <c r="C84" s="18">
        <f t="shared" si="3"/>
        <v>27.0251</v>
      </c>
      <c r="D84" t="s">
        <v>40</v>
      </c>
      <c r="E84">
        <f t="shared" si="2"/>
        <v>30</v>
      </c>
    </row>
    <row r="85" spans="1:5" ht="12.75">
      <c r="A85">
        <v>27</v>
      </c>
      <c r="B85">
        <v>30</v>
      </c>
      <c r="C85" s="18">
        <f t="shared" si="3"/>
        <v>27.0301</v>
      </c>
      <c r="D85" t="s">
        <v>35</v>
      </c>
      <c r="E85">
        <f t="shared" si="2"/>
        <v>30</v>
      </c>
    </row>
    <row r="86" spans="1:5" ht="12.75">
      <c r="A86" s="17">
        <v>30</v>
      </c>
      <c r="B86">
        <v>0</v>
      </c>
      <c r="C86" s="18">
        <v>30</v>
      </c>
      <c r="D86" t="s">
        <v>36</v>
      </c>
      <c r="E86">
        <f t="shared" si="2"/>
        <v>0</v>
      </c>
    </row>
    <row r="87" spans="1:5" ht="12.75">
      <c r="A87">
        <v>30</v>
      </c>
      <c r="B87">
        <v>10</v>
      </c>
      <c r="C87" s="18">
        <f t="shared" si="3"/>
        <v>30.0001</v>
      </c>
      <c r="D87" t="s">
        <v>36</v>
      </c>
      <c r="E87">
        <f t="shared" si="2"/>
        <v>10</v>
      </c>
    </row>
    <row r="88" spans="1:5" ht="12.75">
      <c r="A88">
        <v>30</v>
      </c>
      <c r="B88">
        <v>15</v>
      </c>
      <c r="C88" s="18">
        <f t="shared" si="3"/>
        <v>30.0101</v>
      </c>
      <c r="D88" t="s">
        <v>37</v>
      </c>
      <c r="E88">
        <f t="shared" si="2"/>
        <v>15</v>
      </c>
    </row>
    <row r="89" spans="1:5" ht="12.75">
      <c r="A89">
        <v>30</v>
      </c>
      <c r="B89">
        <v>20</v>
      </c>
      <c r="C89" s="18">
        <f t="shared" si="3"/>
        <v>30.0151</v>
      </c>
      <c r="D89" t="s">
        <v>38</v>
      </c>
      <c r="E89">
        <f t="shared" si="2"/>
        <v>20</v>
      </c>
    </row>
    <row r="90" spans="1:5" ht="12.75">
      <c r="A90">
        <v>30</v>
      </c>
      <c r="B90">
        <v>25</v>
      </c>
      <c r="C90" s="18">
        <f t="shared" si="3"/>
        <v>30.0201</v>
      </c>
      <c r="D90" t="s">
        <v>40</v>
      </c>
      <c r="E90">
        <f t="shared" si="2"/>
        <v>25</v>
      </c>
    </row>
    <row r="91" spans="1:5" ht="12.75">
      <c r="A91">
        <v>30</v>
      </c>
      <c r="B91">
        <v>25</v>
      </c>
      <c r="C91" s="18">
        <f t="shared" si="3"/>
        <v>30.0251</v>
      </c>
      <c r="D91" t="s">
        <v>35</v>
      </c>
      <c r="E91">
        <f t="shared" si="2"/>
        <v>25</v>
      </c>
    </row>
    <row r="92" spans="1:5" ht="12.75">
      <c r="A92" s="17">
        <v>33</v>
      </c>
      <c r="B92">
        <v>0</v>
      </c>
      <c r="C92" s="18">
        <v>33</v>
      </c>
      <c r="D92" t="s">
        <v>36</v>
      </c>
      <c r="E92">
        <f t="shared" si="2"/>
        <v>0</v>
      </c>
    </row>
    <row r="93" spans="1:5" ht="12.75">
      <c r="A93">
        <v>33</v>
      </c>
      <c r="B93">
        <v>10</v>
      </c>
      <c r="C93" s="18">
        <f t="shared" si="3"/>
        <v>33.0001</v>
      </c>
      <c r="D93" t="s">
        <v>36</v>
      </c>
      <c r="E93">
        <f t="shared" si="2"/>
        <v>10</v>
      </c>
    </row>
    <row r="94" spans="1:5" ht="12.75">
      <c r="A94">
        <v>33</v>
      </c>
      <c r="B94">
        <v>15</v>
      </c>
      <c r="C94" s="18">
        <f t="shared" si="3"/>
        <v>33.0101</v>
      </c>
      <c r="D94" t="s">
        <v>38</v>
      </c>
      <c r="E94">
        <f t="shared" si="2"/>
        <v>15</v>
      </c>
    </row>
    <row r="95" spans="1:5" ht="12.75">
      <c r="A95">
        <v>33</v>
      </c>
      <c r="B95">
        <v>20</v>
      </c>
      <c r="C95" s="18">
        <f t="shared" si="3"/>
        <v>33.015100000000004</v>
      </c>
      <c r="D95" t="s">
        <v>39</v>
      </c>
      <c r="E95">
        <f t="shared" si="2"/>
        <v>20</v>
      </c>
    </row>
    <row r="96" spans="1:5" ht="12.75">
      <c r="A96">
        <v>33</v>
      </c>
      <c r="B96">
        <v>20</v>
      </c>
      <c r="C96" s="18">
        <f t="shared" si="3"/>
        <v>33.020100000000006</v>
      </c>
      <c r="D96" t="s">
        <v>35</v>
      </c>
      <c r="E96">
        <f t="shared" si="2"/>
        <v>20</v>
      </c>
    </row>
    <row r="97" spans="1:5" ht="12.75">
      <c r="A97" s="17">
        <v>36</v>
      </c>
      <c r="B97">
        <v>0</v>
      </c>
      <c r="C97" s="18">
        <v>36</v>
      </c>
      <c r="D97" t="s">
        <v>34</v>
      </c>
      <c r="E97">
        <f t="shared" si="2"/>
        <v>0</v>
      </c>
    </row>
    <row r="98" spans="1:5" ht="12.75">
      <c r="A98">
        <v>36</v>
      </c>
      <c r="B98">
        <v>5</v>
      </c>
      <c r="C98" s="18">
        <f t="shared" si="3"/>
        <v>36.0001</v>
      </c>
      <c r="D98" t="s">
        <v>34</v>
      </c>
      <c r="E98">
        <f t="shared" si="2"/>
        <v>5</v>
      </c>
    </row>
    <row r="99" spans="1:5" ht="12.75">
      <c r="A99">
        <v>36</v>
      </c>
      <c r="B99">
        <v>10</v>
      </c>
      <c r="C99" s="18">
        <f t="shared" si="3"/>
        <v>36.005100000000006</v>
      </c>
      <c r="D99" t="s">
        <v>36</v>
      </c>
      <c r="E99">
        <f t="shared" si="2"/>
        <v>10</v>
      </c>
    </row>
    <row r="100" spans="1:5" ht="12.75">
      <c r="A100">
        <v>36</v>
      </c>
      <c r="B100">
        <v>15</v>
      </c>
      <c r="C100" s="18">
        <f t="shared" si="3"/>
        <v>36.0101</v>
      </c>
      <c r="D100" t="s">
        <v>38</v>
      </c>
      <c r="E100">
        <f t="shared" si="2"/>
        <v>15</v>
      </c>
    </row>
    <row r="101" spans="1:5" ht="12.75">
      <c r="A101">
        <v>36</v>
      </c>
      <c r="B101">
        <v>15</v>
      </c>
      <c r="C101" s="18">
        <f t="shared" si="3"/>
        <v>36.015100000000004</v>
      </c>
      <c r="D101" t="s">
        <v>35</v>
      </c>
      <c r="E101">
        <f t="shared" si="2"/>
        <v>15</v>
      </c>
    </row>
    <row r="102" spans="1:5" ht="12.75">
      <c r="A102" s="17">
        <v>39</v>
      </c>
      <c r="B102">
        <v>0</v>
      </c>
      <c r="C102" s="18">
        <v>39</v>
      </c>
      <c r="D102" t="s">
        <v>34</v>
      </c>
      <c r="E102">
        <f t="shared" si="2"/>
        <v>0</v>
      </c>
    </row>
    <row r="103" spans="1:5" ht="12.75">
      <c r="A103">
        <v>39</v>
      </c>
      <c r="B103">
        <v>5</v>
      </c>
      <c r="C103" s="18">
        <f t="shared" si="3"/>
        <v>39.0001</v>
      </c>
      <c r="D103" t="s">
        <v>34</v>
      </c>
      <c r="E103">
        <f t="shared" si="2"/>
        <v>5</v>
      </c>
    </row>
    <row r="104" spans="1:5" ht="12.75">
      <c r="A104">
        <v>39</v>
      </c>
      <c r="B104">
        <v>10</v>
      </c>
      <c r="C104" s="18">
        <f t="shared" si="3"/>
        <v>39.005100000000006</v>
      </c>
      <c r="D104" t="s">
        <v>37</v>
      </c>
      <c r="E104">
        <f t="shared" si="2"/>
        <v>10</v>
      </c>
    </row>
    <row r="105" spans="1:5" ht="12.75">
      <c r="A105">
        <v>39</v>
      </c>
      <c r="B105">
        <v>10</v>
      </c>
      <c r="C105" s="18">
        <f t="shared" si="3"/>
        <v>39.0101</v>
      </c>
      <c r="D105" t="s">
        <v>35</v>
      </c>
      <c r="E105">
        <f t="shared" si="2"/>
        <v>10</v>
      </c>
    </row>
    <row r="106" spans="1:5" ht="12.75">
      <c r="A106" s="17">
        <v>42</v>
      </c>
      <c r="B106">
        <v>0</v>
      </c>
      <c r="C106" s="18">
        <v>42</v>
      </c>
      <c r="D106" t="s">
        <v>34</v>
      </c>
      <c r="E106">
        <f t="shared" si="2"/>
        <v>0</v>
      </c>
    </row>
    <row r="107" spans="1:5" ht="12.75">
      <c r="A107">
        <v>42</v>
      </c>
      <c r="B107">
        <v>5</v>
      </c>
      <c r="C107" s="18">
        <f t="shared" si="3"/>
        <v>42.0001</v>
      </c>
      <c r="D107" t="s">
        <v>34</v>
      </c>
      <c r="E107">
        <f t="shared" si="2"/>
        <v>5</v>
      </c>
    </row>
    <row r="108" spans="1:5" ht="12.75">
      <c r="A108">
        <v>42</v>
      </c>
      <c r="B108">
        <v>10</v>
      </c>
      <c r="C108" s="18">
        <f t="shared" si="3"/>
        <v>42.005100000000006</v>
      </c>
      <c r="D108" t="s">
        <v>37</v>
      </c>
      <c r="E108">
        <f t="shared" si="2"/>
        <v>10</v>
      </c>
    </row>
    <row r="109" spans="1:5" ht="12.75">
      <c r="A109">
        <v>42</v>
      </c>
      <c r="B109">
        <v>10</v>
      </c>
      <c r="C109" s="18">
        <f t="shared" si="3"/>
        <v>42.0101</v>
      </c>
      <c r="D109" t="s">
        <v>35</v>
      </c>
      <c r="E109">
        <f t="shared" si="2"/>
        <v>10</v>
      </c>
    </row>
    <row r="110" spans="1:5" ht="12.75">
      <c r="A110">
        <v>45</v>
      </c>
      <c r="B110">
        <v>0</v>
      </c>
      <c r="C110" s="18">
        <v>45</v>
      </c>
      <c r="D110" t="s">
        <v>34</v>
      </c>
      <c r="E110">
        <f t="shared" si="2"/>
        <v>0</v>
      </c>
    </row>
    <row r="111" spans="1:5" ht="12.75">
      <c r="A111">
        <v>45</v>
      </c>
      <c r="B111">
        <v>5</v>
      </c>
      <c r="C111" s="18">
        <f t="shared" si="3"/>
        <v>45.0001</v>
      </c>
      <c r="D111" t="s">
        <v>34</v>
      </c>
      <c r="E111">
        <f t="shared" si="2"/>
        <v>5</v>
      </c>
    </row>
    <row r="112" spans="1:5" ht="12.75">
      <c r="A112">
        <v>45</v>
      </c>
      <c r="B112">
        <v>5</v>
      </c>
      <c r="C112" s="18">
        <f t="shared" si="3"/>
        <v>45.005100000000006</v>
      </c>
      <c r="D112" t="s">
        <v>35</v>
      </c>
      <c r="E112">
        <f t="shared" si="2"/>
        <v>5</v>
      </c>
    </row>
    <row r="113" spans="1:5" ht="12.75">
      <c r="A113" s="17">
        <v>48</v>
      </c>
      <c r="B113">
        <v>0</v>
      </c>
      <c r="C113" s="18">
        <v>48</v>
      </c>
      <c r="D113" t="s">
        <v>36</v>
      </c>
      <c r="E113">
        <f t="shared" si="2"/>
        <v>0</v>
      </c>
    </row>
    <row r="114" spans="1:5" ht="12.75">
      <c r="A114">
        <v>48</v>
      </c>
      <c r="B114">
        <v>5</v>
      </c>
      <c r="C114" s="18">
        <f t="shared" si="3"/>
        <v>48.0001</v>
      </c>
      <c r="D114" t="s">
        <v>36</v>
      </c>
      <c r="E114">
        <f t="shared" si="2"/>
        <v>5</v>
      </c>
    </row>
    <row r="115" spans="1:5" ht="12.75">
      <c r="A115">
        <v>48</v>
      </c>
      <c r="B115">
        <v>5</v>
      </c>
      <c r="C115" s="18">
        <f t="shared" si="3"/>
        <v>48.005100000000006</v>
      </c>
      <c r="D115" t="s">
        <v>35</v>
      </c>
      <c r="E115">
        <f t="shared" si="2"/>
        <v>5</v>
      </c>
    </row>
    <row r="116" spans="1:5" ht="12.75">
      <c r="A116" s="17">
        <v>51</v>
      </c>
      <c r="B116">
        <v>0</v>
      </c>
      <c r="C116" s="18">
        <v>51</v>
      </c>
      <c r="D116" t="s">
        <v>36</v>
      </c>
      <c r="E116">
        <f t="shared" si="2"/>
        <v>0</v>
      </c>
    </row>
    <row r="117" spans="1:5" ht="12.75">
      <c r="A117">
        <v>51</v>
      </c>
      <c r="B117">
        <v>5</v>
      </c>
      <c r="C117" s="18">
        <f t="shared" si="3"/>
        <v>51.0001</v>
      </c>
      <c r="D117" t="s">
        <v>36</v>
      </c>
      <c r="E117">
        <f t="shared" si="2"/>
        <v>5</v>
      </c>
    </row>
    <row r="118" spans="1:5" ht="12.75">
      <c r="A118">
        <v>51</v>
      </c>
      <c r="B118">
        <v>5</v>
      </c>
      <c r="C118" s="18">
        <f t="shared" si="3"/>
        <v>51.005100000000006</v>
      </c>
      <c r="D118" t="s">
        <v>35</v>
      </c>
      <c r="E118">
        <f t="shared" si="2"/>
        <v>5</v>
      </c>
    </row>
    <row r="119" spans="1:5" ht="12.75">
      <c r="A119" s="17">
        <v>54</v>
      </c>
      <c r="B119">
        <v>0</v>
      </c>
      <c r="C119" s="18">
        <v>54</v>
      </c>
      <c r="D119" t="s">
        <v>36</v>
      </c>
      <c r="E119">
        <f t="shared" si="2"/>
        <v>0</v>
      </c>
    </row>
    <row r="120" spans="1:5" ht="12.75">
      <c r="A120">
        <v>54</v>
      </c>
      <c r="B120">
        <v>5</v>
      </c>
      <c r="C120" s="18">
        <f t="shared" si="3"/>
        <v>54.0001</v>
      </c>
      <c r="D120" t="s">
        <v>36</v>
      </c>
      <c r="E120">
        <f t="shared" si="2"/>
        <v>5</v>
      </c>
    </row>
    <row r="121" spans="1:5" ht="12.75">
      <c r="A121">
        <v>54</v>
      </c>
      <c r="B121">
        <v>5</v>
      </c>
      <c r="C121" s="18">
        <f t="shared" si="3"/>
        <v>54.005100000000006</v>
      </c>
      <c r="D121" t="s">
        <v>35</v>
      </c>
      <c r="E121">
        <f t="shared" si="2"/>
        <v>5</v>
      </c>
    </row>
    <row r="122" spans="1:5" ht="12.75">
      <c r="A122" s="17">
        <v>57</v>
      </c>
      <c r="B122">
        <v>0</v>
      </c>
      <c r="C122" s="18">
        <v>57</v>
      </c>
      <c r="D122" t="s">
        <v>36</v>
      </c>
      <c r="E122">
        <f t="shared" si="2"/>
        <v>0</v>
      </c>
    </row>
    <row r="123" spans="1:5" ht="12.75">
      <c r="A123">
        <v>57</v>
      </c>
      <c r="B123">
        <v>5</v>
      </c>
      <c r="C123" s="18">
        <f t="shared" si="3"/>
        <v>57.0001</v>
      </c>
      <c r="D123" t="s">
        <v>36</v>
      </c>
      <c r="E123">
        <f t="shared" si="2"/>
        <v>5</v>
      </c>
    </row>
    <row r="124" spans="1:5" ht="12.75">
      <c r="A124">
        <v>57</v>
      </c>
      <c r="B124">
        <v>5</v>
      </c>
      <c r="C124" s="18">
        <f t="shared" si="3"/>
        <v>57.005100000000006</v>
      </c>
      <c r="D124" t="s">
        <v>35</v>
      </c>
      <c r="E124">
        <f t="shared" si="2"/>
        <v>5</v>
      </c>
    </row>
    <row r="125" spans="1:5" ht="12.75">
      <c r="A125" s="17">
        <v>60</v>
      </c>
      <c r="B125">
        <v>0</v>
      </c>
      <c r="C125" s="18">
        <v>60</v>
      </c>
      <c r="D125" t="s">
        <v>35</v>
      </c>
      <c r="E125">
        <f t="shared" si="2"/>
        <v>0</v>
      </c>
    </row>
  </sheetData>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10"/>
  </sheetPr>
  <dimension ref="B3:AL39"/>
  <sheetViews>
    <sheetView workbookViewId="0" topLeftCell="A4">
      <selection activeCell="A4" sqref="A1:IV16384"/>
    </sheetView>
  </sheetViews>
  <sheetFormatPr defaultColWidth="9.140625" defaultRowHeight="12.75"/>
  <cols>
    <col min="2" max="2" width="9.140625" style="20" customWidth="1"/>
    <col min="3" max="3" width="5.57421875" style="20" customWidth="1"/>
    <col min="4" max="4" width="5.421875" style="20" customWidth="1"/>
    <col min="5" max="16" width="4.8515625" style="20" customWidth="1"/>
    <col min="17" max="17" width="5.57421875" style="20" bestFit="1" customWidth="1"/>
    <col min="18" max="19" width="5.57421875" style="20" customWidth="1"/>
    <col min="21" max="22" width="6.00390625" style="0" customWidth="1"/>
    <col min="23" max="23" width="8.57421875" style="0" bestFit="1" customWidth="1"/>
    <col min="24" max="36" width="5.28125" style="0" customWidth="1"/>
  </cols>
  <sheetData>
    <row r="3" spans="23:36" ht="12.75">
      <c r="W3">
        <v>2</v>
      </c>
      <c r="X3">
        <v>3</v>
      </c>
      <c r="Y3">
        <v>4</v>
      </c>
      <c r="Z3">
        <v>5</v>
      </c>
      <c r="AA3">
        <v>6</v>
      </c>
      <c r="AB3">
        <v>7</v>
      </c>
      <c r="AC3">
        <v>8</v>
      </c>
      <c r="AD3">
        <v>9</v>
      </c>
      <c r="AE3">
        <v>10</v>
      </c>
      <c r="AF3">
        <v>11</v>
      </c>
      <c r="AG3">
        <v>12</v>
      </c>
      <c r="AH3">
        <v>13</v>
      </c>
      <c r="AI3">
        <v>14</v>
      </c>
      <c r="AJ3">
        <v>15</v>
      </c>
    </row>
    <row r="4" spans="2:38" ht="12.75">
      <c r="B4" s="32" t="s">
        <v>32</v>
      </c>
      <c r="C4" s="32"/>
      <c r="D4" s="31"/>
      <c r="E4" s="31"/>
      <c r="F4" s="31"/>
      <c r="G4" s="31"/>
      <c r="H4" s="31"/>
      <c r="I4" s="31"/>
      <c r="J4" s="31"/>
      <c r="K4" s="31"/>
      <c r="L4" s="31"/>
      <c r="M4" s="31"/>
      <c r="N4" s="31"/>
      <c r="O4" s="31"/>
      <c r="P4" s="31">
        <v>0.1</v>
      </c>
      <c r="Q4" s="31">
        <v>12</v>
      </c>
      <c r="R4" s="26"/>
      <c r="S4" s="26"/>
      <c r="U4" s="20" t="s">
        <v>32</v>
      </c>
      <c r="V4" s="20"/>
      <c r="W4" s="27">
        <f aca="true" t="shared" si="0" ref="W4:AI4">TRUNC(D4,0)*60+((D4-TRUNC(D4,0))*100)</f>
        <v>0</v>
      </c>
      <c r="X4" s="27">
        <f t="shared" si="0"/>
        <v>0</v>
      </c>
      <c r="Y4" s="27">
        <f t="shared" si="0"/>
        <v>0</v>
      </c>
      <c r="Z4" s="27">
        <f t="shared" si="0"/>
        <v>0</v>
      </c>
      <c r="AA4" s="27">
        <f t="shared" si="0"/>
        <v>0</v>
      </c>
      <c r="AB4" s="27">
        <f t="shared" si="0"/>
        <v>0</v>
      </c>
      <c r="AC4" s="27">
        <f t="shared" si="0"/>
        <v>0</v>
      </c>
      <c r="AD4" s="27">
        <f t="shared" si="0"/>
        <v>0</v>
      </c>
      <c r="AE4" s="27">
        <f t="shared" si="0"/>
        <v>0</v>
      </c>
      <c r="AF4" s="27">
        <f t="shared" si="0"/>
        <v>0</v>
      </c>
      <c r="AG4" s="27">
        <f t="shared" si="0"/>
        <v>0</v>
      </c>
      <c r="AH4" s="27">
        <f t="shared" si="0"/>
        <v>0</v>
      </c>
      <c r="AI4" s="27">
        <f t="shared" si="0"/>
        <v>10</v>
      </c>
      <c r="AJ4" s="27">
        <f>TRUNC(Q4,0)*60+((Q4-TRUNC(Q4,0))*100)</f>
        <v>720</v>
      </c>
      <c r="AL4" s="27"/>
    </row>
    <row r="5" spans="2:36" ht="12.75">
      <c r="B5" s="32" t="s">
        <v>33</v>
      </c>
      <c r="C5" s="32"/>
      <c r="D5" s="31"/>
      <c r="E5" s="31"/>
      <c r="F5" s="31"/>
      <c r="G5" s="31"/>
      <c r="H5" s="31"/>
      <c r="I5" s="31"/>
      <c r="J5" s="31"/>
      <c r="K5" s="31"/>
      <c r="L5" s="31"/>
      <c r="M5" s="31"/>
      <c r="N5" s="31"/>
      <c r="O5" s="31">
        <v>0.1</v>
      </c>
      <c r="P5" s="31">
        <v>3.21</v>
      </c>
      <c r="Q5" s="31">
        <v>12</v>
      </c>
      <c r="R5" s="26"/>
      <c r="S5" s="26"/>
      <c r="U5" s="20" t="s">
        <v>33</v>
      </c>
      <c r="V5" s="20"/>
      <c r="W5" s="27">
        <f aca="true" t="shared" si="1" ref="W5:W17">TRUNC(D5,0)*60+((D5-TRUNC(D5,0))*100)</f>
        <v>0</v>
      </c>
      <c r="X5" s="27">
        <f aca="true" t="shared" si="2" ref="X5:X17">TRUNC(E5,0)*60+((E5-TRUNC(E5,0))*100)</f>
        <v>0</v>
      </c>
      <c r="Y5" s="27">
        <f aca="true" t="shared" si="3" ref="Y5:Y17">TRUNC(F5,0)*60+((F5-TRUNC(F5,0))*100)</f>
        <v>0</v>
      </c>
      <c r="Z5" s="27">
        <f aca="true" t="shared" si="4" ref="Z5:Z17">TRUNC(G5,0)*60+((G5-TRUNC(G5,0))*100)</f>
        <v>0</v>
      </c>
      <c r="AA5" s="27">
        <f aca="true" t="shared" si="5" ref="AA5:AA17">TRUNC(H5,0)*60+((H5-TRUNC(H5,0))*100)</f>
        <v>0</v>
      </c>
      <c r="AB5" s="27">
        <f aca="true" t="shared" si="6" ref="AB5:AB17">TRUNC(I5,0)*60+((I5-TRUNC(I5,0))*100)</f>
        <v>0</v>
      </c>
      <c r="AC5" s="27">
        <f aca="true" t="shared" si="7" ref="AC5:AC17">TRUNC(J5,0)*60+((J5-TRUNC(J5,0))*100)</f>
        <v>0</v>
      </c>
      <c r="AD5" s="27">
        <f aca="true" t="shared" si="8" ref="AD5:AD17">TRUNC(K5,0)*60+((K5-TRUNC(K5,0))*100)</f>
        <v>0</v>
      </c>
      <c r="AE5" s="27">
        <f aca="true" t="shared" si="9" ref="AE5:AE17">TRUNC(L5,0)*60+((L5-TRUNC(L5,0))*100)</f>
        <v>0</v>
      </c>
      <c r="AF5" s="27">
        <f aca="true" t="shared" si="10" ref="AF5:AF17">TRUNC(M5,0)*60+((M5-TRUNC(M5,0))*100)</f>
        <v>0</v>
      </c>
      <c r="AG5" s="27">
        <f aca="true" t="shared" si="11" ref="AG5:AG17">TRUNC(N5,0)*60+((N5-TRUNC(N5,0))*100)</f>
        <v>0</v>
      </c>
      <c r="AH5" s="27">
        <f aca="true" t="shared" si="12" ref="AH5:AH17">TRUNC(O5,0)*60+((O5-TRUNC(O5,0))*100)</f>
        <v>10</v>
      </c>
      <c r="AI5" s="27">
        <f aca="true" t="shared" si="13" ref="AI5:AI17">TRUNC(P5,0)*60+((P5-TRUNC(P5,0))*100)</f>
        <v>201</v>
      </c>
      <c r="AJ5" s="27">
        <f aca="true" t="shared" si="14" ref="AJ5:AJ17">TRUNC(Q5,0)*60+((Q5-TRUNC(Q5,0))*100)</f>
        <v>720</v>
      </c>
    </row>
    <row r="6" spans="2:36" ht="12.75">
      <c r="B6" s="32" t="s">
        <v>34</v>
      </c>
      <c r="C6" s="32"/>
      <c r="D6" s="31"/>
      <c r="E6" s="31"/>
      <c r="F6" s="31"/>
      <c r="G6" s="31"/>
      <c r="H6" s="31"/>
      <c r="I6" s="31"/>
      <c r="J6" s="31"/>
      <c r="K6" s="31"/>
      <c r="L6" s="31"/>
      <c r="M6" s="31"/>
      <c r="N6" s="31">
        <v>0.1</v>
      </c>
      <c r="O6" s="31">
        <v>1.4</v>
      </c>
      <c r="P6" s="31">
        <v>4.5</v>
      </c>
      <c r="Q6" s="31">
        <v>12</v>
      </c>
      <c r="R6" s="26"/>
      <c r="S6" s="26"/>
      <c r="U6" s="20" t="s">
        <v>34</v>
      </c>
      <c r="V6" s="20"/>
      <c r="W6" s="27">
        <f t="shared" si="1"/>
        <v>0</v>
      </c>
      <c r="X6" s="27">
        <f t="shared" si="2"/>
        <v>0</v>
      </c>
      <c r="Y6" s="27">
        <f t="shared" si="3"/>
        <v>0</v>
      </c>
      <c r="Z6" s="27">
        <f t="shared" si="4"/>
        <v>0</v>
      </c>
      <c r="AA6" s="27">
        <f t="shared" si="5"/>
        <v>0</v>
      </c>
      <c r="AB6" s="27">
        <f t="shared" si="6"/>
        <v>0</v>
      </c>
      <c r="AC6" s="27">
        <f t="shared" si="7"/>
        <v>0</v>
      </c>
      <c r="AD6" s="27">
        <f t="shared" si="8"/>
        <v>0</v>
      </c>
      <c r="AE6" s="27">
        <f t="shared" si="9"/>
        <v>0</v>
      </c>
      <c r="AF6" s="27">
        <f t="shared" si="10"/>
        <v>0</v>
      </c>
      <c r="AG6" s="27">
        <f t="shared" si="11"/>
        <v>10</v>
      </c>
      <c r="AH6" s="27">
        <f t="shared" si="12"/>
        <v>100</v>
      </c>
      <c r="AI6" s="27">
        <f t="shared" si="13"/>
        <v>290</v>
      </c>
      <c r="AJ6" s="27">
        <f t="shared" si="14"/>
        <v>720</v>
      </c>
    </row>
    <row r="7" spans="2:36" ht="12.75">
      <c r="B7" s="32" t="s">
        <v>36</v>
      </c>
      <c r="C7" s="32"/>
      <c r="D7" s="31"/>
      <c r="E7" s="31"/>
      <c r="F7" s="31"/>
      <c r="G7" s="31"/>
      <c r="H7" s="31"/>
      <c r="I7" s="31"/>
      <c r="J7" s="31"/>
      <c r="K7" s="31"/>
      <c r="L7" s="31"/>
      <c r="M7" s="31">
        <v>0.1</v>
      </c>
      <c r="N7" s="31">
        <v>1.1</v>
      </c>
      <c r="O7" s="31">
        <v>2.39</v>
      </c>
      <c r="P7" s="31">
        <v>5.49</v>
      </c>
      <c r="Q7" s="31">
        <v>12</v>
      </c>
      <c r="R7" s="26"/>
      <c r="S7" s="26"/>
      <c r="U7" s="20" t="s">
        <v>36</v>
      </c>
      <c r="V7" s="20"/>
      <c r="W7" s="27">
        <f t="shared" si="1"/>
        <v>0</v>
      </c>
      <c r="X7" s="27">
        <f t="shared" si="2"/>
        <v>0</v>
      </c>
      <c r="Y7" s="27">
        <f t="shared" si="3"/>
        <v>0</v>
      </c>
      <c r="Z7" s="27">
        <f t="shared" si="4"/>
        <v>0</v>
      </c>
      <c r="AA7" s="27">
        <f t="shared" si="5"/>
        <v>0</v>
      </c>
      <c r="AB7" s="27">
        <f t="shared" si="6"/>
        <v>0</v>
      </c>
      <c r="AC7" s="27">
        <f t="shared" si="7"/>
        <v>0</v>
      </c>
      <c r="AD7" s="27">
        <f t="shared" si="8"/>
        <v>0</v>
      </c>
      <c r="AE7" s="27">
        <f t="shared" si="9"/>
        <v>0</v>
      </c>
      <c r="AF7" s="27">
        <f t="shared" si="10"/>
        <v>10</v>
      </c>
      <c r="AG7" s="27">
        <f t="shared" si="11"/>
        <v>70.00000000000001</v>
      </c>
      <c r="AH7" s="27">
        <f t="shared" si="12"/>
        <v>159</v>
      </c>
      <c r="AI7" s="27">
        <f t="shared" si="13"/>
        <v>349</v>
      </c>
      <c r="AJ7" s="27">
        <f t="shared" si="14"/>
        <v>720</v>
      </c>
    </row>
    <row r="8" spans="2:36" ht="12.75">
      <c r="B8" s="32" t="s">
        <v>37</v>
      </c>
      <c r="C8" s="32"/>
      <c r="D8" s="31"/>
      <c r="E8" s="31"/>
      <c r="F8" s="31"/>
      <c r="G8" s="31"/>
      <c r="H8" s="31"/>
      <c r="I8" s="31"/>
      <c r="J8" s="31"/>
      <c r="K8" s="31"/>
      <c r="L8" s="31">
        <v>0.1</v>
      </c>
      <c r="M8" s="31">
        <v>0.55</v>
      </c>
      <c r="N8" s="31">
        <v>1.58</v>
      </c>
      <c r="O8" s="31">
        <v>3.25</v>
      </c>
      <c r="P8" s="31">
        <v>6.35</v>
      </c>
      <c r="Q8" s="31">
        <v>12</v>
      </c>
      <c r="R8" s="26"/>
      <c r="S8" s="26"/>
      <c r="U8" s="20" t="s">
        <v>37</v>
      </c>
      <c r="V8" s="20"/>
      <c r="W8" s="27">
        <f t="shared" si="1"/>
        <v>0</v>
      </c>
      <c r="X8" s="27">
        <f t="shared" si="2"/>
        <v>0</v>
      </c>
      <c r="Y8" s="27">
        <f t="shared" si="3"/>
        <v>0</v>
      </c>
      <c r="Z8" s="27">
        <f t="shared" si="4"/>
        <v>0</v>
      </c>
      <c r="AA8" s="27">
        <f t="shared" si="5"/>
        <v>0</v>
      </c>
      <c r="AB8" s="27">
        <f t="shared" si="6"/>
        <v>0</v>
      </c>
      <c r="AC8" s="27">
        <f t="shared" si="7"/>
        <v>0</v>
      </c>
      <c r="AD8" s="27">
        <f t="shared" si="8"/>
        <v>0</v>
      </c>
      <c r="AE8" s="27">
        <f t="shared" si="9"/>
        <v>10</v>
      </c>
      <c r="AF8" s="27">
        <f t="shared" si="10"/>
        <v>55.00000000000001</v>
      </c>
      <c r="AG8" s="27">
        <f t="shared" si="11"/>
        <v>118</v>
      </c>
      <c r="AH8" s="27">
        <f t="shared" si="12"/>
        <v>205</v>
      </c>
      <c r="AI8" s="27">
        <f t="shared" si="13"/>
        <v>394.99999999999994</v>
      </c>
      <c r="AJ8" s="27">
        <f t="shared" si="14"/>
        <v>720</v>
      </c>
    </row>
    <row r="9" spans="2:36" ht="12.75">
      <c r="B9" s="32" t="s">
        <v>38</v>
      </c>
      <c r="C9" s="32"/>
      <c r="D9" s="31"/>
      <c r="E9" s="31"/>
      <c r="F9" s="31"/>
      <c r="G9" s="31"/>
      <c r="H9" s="31"/>
      <c r="I9" s="31"/>
      <c r="J9" s="31"/>
      <c r="K9" s="31">
        <v>0.1</v>
      </c>
      <c r="L9" s="31">
        <v>0.46</v>
      </c>
      <c r="M9" s="31">
        <v>1.3</v>
      </c>
      <c r="N9" s="31">
        <v>2.29</v>
      </c>
      <c r="O9" s="31">
        <v>3.58</v>
      </c>
      <c r="P9" s="31">
        <v>7.06</v>
      </c>
      <c r="Q9" s="31">
        <v>12</v>
      </c>
      <c r="R9" s="26"/>
      <c r="S9" s="26"/>
      <c r="U9" s="20" t="s">
        <v>38</v>
      </c>
      <c r="V9" s="20"/>
      <c r="W9" s="27">
        <f t="shared" si="1"/>
        <v>0</v>
      </c>
      <c r="X9" s="27">
        <f t="shared" si="2"/>
        <v>0</v>
      </c>
      <c r="Y9" s="27">
        <f t="shared" si="3"/>
        <v>0</v>
      </c>
      <c r="Z9" s="27">
        <f t="shared" si="4"/>
        <v>0</v>
      </c>
      <c r="AA9" s="27">
        <f t="shared" si="5"/>
        <v>0</v>
      </c>
      <c r="AB9" s="27">
        <f t="shared" si="6"/>
        <v>0</v>
      </c>
      <c r="AC9" s="27">
        <f t="shared" si="7"/>
        <v>0</v>
      </c>
      <c r="AD9" s="27">
        <f t="shared" si="8"/>
        <v>10</v>
      </c>
      <c r="AE9" s="27">
        <f t="shared" si="9"/>
        <v>46</v>
      </c>
      <c r="AF9" s="27">
        <f t="shared" si="10"/>
        <v>90</v>
      </c>
      <c r="AG9" s="27">
        <f t="shared" si="11"/>
        <v>149</v>
      </c>
      <c r="AH9" s="27">
        <f t="shared" si="12"/>
        <v>238</v>
      </c>
      <c r="AI9" s="27">
        <f t="shared" si="13"/>
        <v>425.99999999999994</v>
      </c>
      <c r="AJ9" s="27">
        <f t="shared" si="14"/>
        <v>720</v>
      </c>
    </row>
    <row r="10" spans="2:36" ht="12.75">
      <c r="B10" s="32" t="s">
        <v>39</v>
      </c>
      <c r="C10" s="32"/>
      <c r="D10" s="31"/>
      <c r="E10" s="31"/>
      <c r="F10" s="31"/>
      <c r="G10" s="31"/>
      <c r="H10" s="31"/>
      <c r="I10" s="31"/>
      <c r="J10" s="31">
        <v>0.1</v>
      </c>
      <c r="K10" s="31">
        <v>0.41</v>
      </c>
      <c r="L10" s="31">
        <v>1.16</v>
      </c>
      <c r="M10" s="31">
        <v>2</v>
      </c>
      <c r="N10" s="31">
        <v>2.59</v>
      </c>
      <c r="O10" s="31">
        <v>4.26</v>
      </c>
      <c r="P10" s="31">
        <v>7.36</v>
      </c>
      <c r="Q10" s="31">
        <v>12</v>
      </c>
      <c r="R10" s="26"/>
      <c r="S10" s="26"/>
      <c r="U10" s="20" t="s">
        <v>39</v>
      </c>
      <c r="V10" s="20"/>
      <c r="W10" s="27">
        <f t="shared" si="1"/>
        <v>0</v>
      </c>
      <c r="X10" s="27">
        <f t="shared" si="2"/>
        <v>0</v>
      </c>
      <c r="Y10" s="27">
        <f t="shared" si="3"/>
        <v>0</v>
      </c>
      <c r="Z10" s="27">
        <f t="shared" si="4"/>
        <v>0</v>
      </c>
      <c r="AA10" s="27">
        <f t="shared" si="5"/>
        <v>0</v>
      </c>
      <c r="AB10" s="27">
        <f t="shared" si="6"/>
        <v>0</v>
      </c>
      <c r="AC10" s="27">
        <f t="shared" si="7"/>
        <v>10</v>
      </c>
      <c r="AD10" s="27">
        <f t="shared" si="8"/>
        <v>41</v>
      </c>
      <c r="AE10" s="27">
        <f t="shared" si="9"/>
        <v>76</v>
      </c>
      <c r="AF10" s="27">
        <f t="shared" si="10"/>
        <v>120</v>
      </c>
      <c r="AG10" s="27">
        <f t="shared" si="11"/>
        <v>179</v>
      </c>
      <c r="AH10" s="27">
        <f t="shared" si="12"/>
        <v>266</v>
      </c>
      <c r="AI10" s="27">
        <f t="shared" si="13"/>
        <v>456</v>
      </c>
      <c r="AJ10" s="27">
        <f t="shared" si="14"/>
        <v>720</v>
      </c>
    </row>
    <row r="11" spans="2:36" ht="12.75">
      <c r="B11" s="32" t="s">
        <v>40</v>
      </c>
      <c r="C11" s="32"/>
      <c r="D11" s="31"/>
      <c r="E11" s="31"/>
      <c r="F11" s="31"/>
      <c r="G11" s="31"/>
      <c r="H11" s="31"/>
      <c r="I11" s="31">
        <v>0.1</v>
      </c>
      <c r="J11" s="31">
        <v>0.37</v>
      </c>
      <c r="K11" s="31">
        <v>1.07</v>
      </c>
      <c r="L11" s="31">
        <v>1.42</v>
      </c>
      <c r="M11" s="31">
        <v>2.24</v>
      </c>
      <c r="N11" s="31">
        <v>3.21</v>
      </c>
      <c r="O11" s="31">
        <v>4.5</v>
      </c>
      <c r="P11" s="31">
        <v>8</v>
      </c>
      <c r="Q11" s="31">
        <v>12</v>
      </c>
      <c r="R11" s="26"/>
      <c r="S11" s="26"/>
      <c r="U11" s="20" t="s">
        <v>40</v>
      </c>
      <c r="V11" s="20"/>
      <c r="W11" s="27">
        <f t="shared" si="1"/>
        <v>0</v>
      </c>
      <c r="X11" s="27">
        <f t="shared" si="2"/>
        <v>0</v>
      </c>
      <c r="Y11" s="27">
        <f t="shared" si="3"/>
        <v>0</v>
      </c>
      <c r="Z11" s="27">
        <f t="shared" si="4"/>
        <v>0</v>
      </c>
      <c r="AA11" s="27">
        <f t="shared" si="5"/>
        <v>0</v>
      </c>
      <c r="AB11" s="27">
        <f t="shared" si="6"/>
        <v>10</v>
      </c>
      <c r="AC11" s="27">
        <f t="shared" si="7"/>
        <v>37</v>
      </c>
      <c r="AD11" s="27">
        <f t="shared" si="8"/>
        <v>67</v>
      </c>
      <c r="AE11" s="27">
        <f t="shared" si="9"/>
        <v>102</v>
      </c>
      <c r="AF11" s="27">
        <f t="shared" si="10"/>
        <v>144.00000000000003</v>
      </c>
      <c r="AG11" s="27">
        <f t="shared" si="11"/>
        <v>201</v>
      </c>
      <c r="AH11" s="27">
        <f t="shared" si="12"/>
        <v>290</v>
      </c>
      <c r="AI11" s="27">
        <f t="shared" si="13"/>
        <v>480</v>
      </c>
      <c r="AJ11" s="27">
        <f t="shared" si="14"/>
        <v>720</v>
      </c>
    </row>
    <row r="12" spans="2:36" ht="12.75">
      <c r="B12" s="32" t="s">
        <v>41</v>
      </c>
      <c r="C12" s="32"/>
      <c r="D12" s="31"/>
      <c r="E12" s="31"/>
      <c r="F12" s="31"/>
      <c r="G12" s="31"/>
      <c r="H12" s="31">
        <v>0.1</v>
      </c>
      <c r="I12" s="31">
        <v>0.34</v>
      </c>
      <c r="J12" s="31">
        <v>1</v>
      </c>
      <c r="K12" s="31">
        <v>1.3</v>
      </c>
      <c r="L12" s="31">
        <v>2.03</v>
      </c>
      <c r="M12" s="31">
        <v>2.45</v>
      </c>
      <c r="N12" s="31">
        <v>3.44</v>
      </c>
      <c r="O12" s="31">
        <v>5.13</v>
      </c>
      <c r="P12" s="31">
        <v>8.22</v>
      </c>
      <c r="Q12" s="31">
        <v>12</v>
      </c>
      <c r="R12" s="26"/>
      <c r="S12" s="26"/>
      <c r="U12" s="20" t="s">
        <v>41</v>
      </c>
      <c r="V12" s="20"/>
      <c r="W12" s="27">
        <f t="shared" si="1"/>
        <v>0</v>
      </c>
      <c r="X12" s="27">
        <f t="shared" si="2"/>
        <v>0</v>
      </c>
      <c r="Y12" s="27">
        <f t="shared" si="3"/>
        <v>0</v>
      </c>
      <c r="Z12" s="27">
        <f t="shared" si="4"/>
        <v>0</v>
      </c>
      <c r="AA12" s="27">
        <f t="shared" si="5"/>
        <v>10</v>
      </c>
      <c r="AB12" s="27">
        <f t="shared" si="6"/>
        <v>34</v>
      </c>
      <c r="AC12" s="27">
        <f t="shared" si="7"/>
        <v>60</v>
      </c>
      <c r="AD12" s="27">
        <f t="shared" si="8"/>
        <v>90</v>
      </c>
      <c r="AE12" s="27">
        <f t="shared" si="9"/>
        <v>122.99999999999999</v>
      </c>
      <c r="AF12" s="27">
        <f t="shared" si="10"/>
        <v>165</v>
      </c>
      <c r="AG12" s="27">
        <f t="shared" si="11"/>
        <v>224</v>
      </c>
      <c r="AH12" s="27">
        <f t="shared" si="12"/>
        <v>313</v>
      </c>
      <c r="AI12" s="27">
        <f t="shared" si="13"/>
        <v>502.00000000000006</v>
      </c>
      <c r="AJ12" s="27">
        <f t="shared" si="14"/>
        <v>720</v>
      </c>
    </row>
    <row r="13" spans="2:36" ht="12.75">
      <c r="B13" s="32" t="s">
        <v>42</v>
      </c>
      <c r="C13" s="32"/>
      <c r="D13" s="31"/>
      <c r="E13" s="31"/>
      <c r="F13" s="31"/>
      <c r="G13" s="31">
        <v>0.1</v>
      </c>
      <c r="H13" s="31">
        <v>0.32</v>
      </c>
      <c r="I13" s="31">
        <v>0.55</v>
      </c>
      <c r="J13" s="31">
        <v>1.2</v>
      </c>
      <c r="K13" s="31">
        <v>1.48</v>
      </c>
      <c r="L13" s="31">
        <v>2.21</v>
      </c>
      <c r="M13" s="31">
        <v>3.05</v>
      </c>
      <c r="N13" s="31">
        <v>4.03</v>
      </c>
      <c r="O13" s="31">
        <v>5.41</v>
      </c>
      <c r="P13" s="31">
        <v>8.51</v>
      </c>
      <c r="Q13" s="31">
        <v>12</v>
      </c>
      <c r="R13" s="26"/>
      <c r="S13" s="26"/>
      <c r="U13" s="20" t="s">
        <v>42</v>
      </c>
      <c r="V13" s="20"/>
      <c r="W13" s="27">
        <f t="shared" si="1"/>
        <v>0</v>
      </c>
      <c r="X13" s="27">
        <f t="shared" si="2"/>
        <v>0</v>
      </c>
      <c r="Y13" s="27">
        <f t="shared" si="3"/>
        <v>0</v>
      </c>
      <c r="Z13" s="27">
        <f t="shared" si="4"/>
        <v>10</v>
      </c>
      <c r="AA13" s="27">
        <f t="shared" si="5"/>
        <v>32</v>
      </c>
      <c r="AB13" s="27">
        <f t="shared" si="6"/>
        <v>55.00000000000001</v>
      </c>
      <c r="AC13" s="27">
        <f t="shared" si="7"/>
        <v>80</v>
      </c>
      <c r="AD13" s="27">
        <f t="shared" si="8"/>
        <v>108</v>
      </c>
      <c r="AE13" s="27">
        <f t="shared" si="9"/>
        <v>141</v>
      </c>
      <c r="AF13" s="27">
        <f t="shared" si="10"/>
        <v>184.99999999999997</v>
      </c>
      <c r="AG13" s="27">
        <f t="shared" si="11"/>
        <v>243.00000000000003</v>
      </c>
      <c r="AH13" s="27">
        <f t="shared" si="12"/>
        <v>341</v>
      </c>
      <c r="AI13" s="27">
        <f t="shared" si="13"/>
        <v>531</v>
      </c>
      <c r="AJ13" s="27">
        <f t="shared" si="14"/>
        <v>720</v>
      </c>
    </row>
    <row r="14" spans="2:36" ht="12.75">
      <c r="B14" s="32" t="s">
        <v>43</v>
      </c>
      <c r="C14" s="32"/>
      <c r="D14" s="31"/>
      <c r="E14" s="31"/>
      <c r="F14" s="31">
        <v>0.1</v>
      </c>
      <c r="G14" s="31">
        <v>0.29</v>
      </c>
      <c r="H14" s="31">
        <v>0.5</v>
      </c>
      <c r="I14" s="31">
        <v>1.12</v>
      </c>
      <c r="J14" s="31">
        <v>1.36</v>
      </c>
      <c r="K14" s="31">
        <v>2.04</v>
      </c>
      <c r="L14" s="31">
        <v>2.39</v>
      </c>
      <c r="M14" s="31">
        <v>3.22</v>
      </c>
      <c r="N14" s="31">
        <v>4.2</v>
      </c>
      <c r="O14" s="31">
        <v>5.49</v>
      </c>
      <c r="P14" s="31">
        <v>8.59</v>
      </c>
      <c r="Q14" s="31">
        <v>12</v>
      </c>
      <c r="R14" s="26"/>
      <c r="S14" s="26"/>
      <c r="U14" s="20" t="s">
        <v>43</v>
      </c>
      <c r="V14" s="20"/>
      <c r="W14" s="27">
        <f t="shared" si="1"/>
        <v>0</v>
      </c>
      <c r="X14" s="27">
        <f t="shared" si="2"/>
        <v>0</v>
      </c>
      <c r="Y14" s="27">
        <f t="shared" si="3"/>
        <v>10</v>
      </c>
      <c r="Z14" s="27">
        <f t="shared" si="4"/>
        <v>28.999999999999996</v>
      </c>
      <c r="AA14" s="27">
        <f t="shared" si="5"/>
        <v>50</v>
      </c>
      <c r="AB14" s="27">
        <f t="shared" si="6"/>
        <v>72.00000000000001</v>
      </c>
      <c r="AC14" s="27">
        <f t="shared" si="7"/>
        <v>96</v>
      </c>
      <c r="AD14" s="27">
        <f t="shared" si="8"/>
        <v>124</v>
      </c>
      <c r="AE14" s="27">
        <f t="shared" si="9"/>
        <v>159</v>
      </c>
      <c r="AF14" s="27">
        <f t="shared" si="10"/>
        <v>202.00000000000003</v>
      </c>
      <c r="AG14" s="27">
        <f t="shared" si="11"/>
        <v>260</v>
      </c>
      <c r="AH14" s="27">
        <f t="shared" si="12"/>
        <v>349</v>
      </c>
      <c r="AI14" s="27">
        <f t="shared" si="13"/>
        <v>539</v>
      </c>
      <c r="AJ14" s="27">
        <f t="shared" si="14"/>
        <v>720</v>
      </c>
    </row>
    <row r="15" spans="2:36" ht="12.75">
      <c r="B15" s="32" t="s">
        <v>44</v>
      </c>
      <c r="C15" s="32"/>
      <c r="D15" s="31"/>
      <c r="E15" s="31">
        <v>0.1</v>
      </c>
      <c r="F15" s="31">
        <v>0.27</v>
      </c>
      <c r="G15" s="31">
        <v>0.46</v>
      </c>
      <c r="H15" s="31">
        <v>1.05</v>
      </c>
      <c r="I15" s="31">
        <v>1.26</v>
      </c>
      <c r="J15" s="31">
        <v>1.5</v>
      </c>
      <c r="K15" s="31">
        <v>2.2</v>
      </c>
      <c r="L15" s="31">
        <v>2.54</v>
      </c>
      <c r="M15" s="31">
        <v>3.37</v>
      </c>
      <c r="N15" s="31">
        <v>4.36</v>
      </c>
      <c r="O15" s="31">
        <v>6.03</v>
      </c>
      <c r="P15" s="31">
        <v>9.13</v>
      </c>
      <c r="Q15" s="31">
        <v>12</v>
      </c>
      <c r="R15" s="26"/>
      <c r="S15" s="26"/>
      <c r="U15" s="20" t="s">
        <v>44</v>
      </c>
      <c r="V15" s="20"/>
      <c r="W15" s="27">
        <f t="shared" si="1"/>
        <v>0</v>
      </c>
      <c r="X15" s="27">
        <f t="shared" si="2"/>
        <v>10</v>
      </c>
      <c r="Y15" s="27">
        <f t="shared" si="3"/>
        <v>27</v>
      </c>
      <c r="Z15" s="27">
        <f t="shared" si="4"/>
        <v>46</v>
      </c>
      <c r="AA15" s="27">
        <f t="shared" si="5"/>
        <v>65</v>
      </c>
      <c r="AB15" s="27">
        <f t="shared" si="6"/>
        <v>86</v>
      </c>
      <c r="AC15" s="27">
        <f t="shared" si="7"/>
        <v>110</v>
      </c>
      <c r="AD15" s="27">
        <f t="shared" si="8"/>
        <v>140.00000000000003</v>
      </c>
      <c r="AE15" s="27">
        <f t="shared" si="9"/>
        <v>174</v>
      </c>
      <c r="AF15" s="27">
        <f t="shared" si="10"/>
        <v>217</v>
      </c>
      <c r="AG15" s="27">
        <f t="shared" si="11"/>
        <v>276</v>
      </c>
      <c r="AH15" s="27">
        <f t="shared" si="12"/>
        <v>363</v>
      </c>
      <c r="AI15" s="27">
        <f t="shared" si="13"/>
        <v>553.0000000000001</v>
      </c>
      <c r="AJ15" s="27">
        <f t="shared" si="14"/>
        <v>720</v>
      </c>
    </row>
    <row r="16" spans="2:36" ht="12.75">
      <c r="B16" s="32" t="s">
        <v>45</v>
      </c>
      <c r="C16" s="32"/>
      <c r="D16" s="31">
        <v>0.1</v>
      </c>
      <c r="E16" s="31">
        <v>0.26</v>
      </c>
      <c r="F16" s="31">
        <v>0.43</v>
      </c>
      <c r="G16" s="31">
        <v>1</v>
      </c>
      <c r="H16" s="31">
        <v>1.19</v>
      </c>
      <c r="I16" s="31">
        <v>1.4</v>
      </c>
      <c r="J16" s="31">
        <v>2.06</v>
      </c>
      <c r="K16" s="31">
        <v>2.35</v>
      </c>
      <c r="L16" s="31">
        <v>3.09</v>
      </c>
      <c r="M16" s="31">
        <v>3.53</v>
      </c>
      <c r="N16" s="31">
        <v>4.5</v>
      </c>
      <c r="O16" s="31">
        <v>6.19</v>
      </c>
      <c r="P16" s="31">
        <v>9.29</v>
      </c>
      <c r="Q16" s="31">
        <v>12</v>
      </c>
      <c r="R16" s="26"/>
      <c r="S16" s="26"/>
      <c r="U16" s="20" t="s">
        <v>45</v>
      </c>
      <c r="V16" s="20"/>
      <c r="W16" s="27">
        <f t="shared" si="1"/>
        <v>10</v>
      </c>
      <c r="X16" s="27">
        <f t="shared" si="2"/>
        <v>26</v>
      </c>
      <c r="Y16" s="27">
        <f t="shared" si="3"/>
        <v>43</v>
      </c>
      <c r="Z16" s="27">
        <f t="shared" si="4"/>
        <v>60</v>
      </c>
      <c r="AA16" s="27">
        <f t="shared" si="5"/>
        <v>79</v>
      </c>
      <c r="AB16" s="27">
        <f t="shared" si="6"/>
        <v>100</v>
      </c>
      <c r="AC16" s="27">
        <f t="shared" si="7"/>
        <v>126</v>
      </c>
      <c r="AD16" s="27">
        <f t="shared" si="8"/>
        <v>155</v>
      </c>
      <c r="AE16" s="27">
        <f t="shared" si="9"/>
        <v>189</v>
      </c>
      <c r="AF16" s="27">
        <f t="shared" si="10"/>
        <v>232.99999999999997</v>
      </c>
      <c r="AG16" s="27">
        <f t="shared" si="11"/>
        <v>290</v>
      </c>
      <c r="AH16" s="27">
        <f t="shared" si="12"/>
        <v>379.00000000000006</v>
      </c>
      <c r="AI16" s="27">
        <f t="shared" si="13"/>
        <v>568.9999999999999</v>
      </c>
      <c r="AJ16" s="27">
        <f t="shared" si="14"/>
        <v>720</v>
      </c>
    </row>
    <row r="17" spans="2:36" ht="12.75">
      <c r="B17" s="32" t="s">
        <v>61</v>
      </c>
      <c r="C17" s="73">
        <v>0.1</v>
      </c>
      <c r="D17" s="31">
        <v>0.25</v>
      </c>
      <c r="E17" s="31">
        <v>0.4</v>
      </c>
      <c r="F17" s="31">
        <v>0.55</v>
      </c>
      <c r="G17" s="31">
        <v>1.12</v>
      </c>
      <c r="H17" s="31">
        <v>1.31</v>
      </c>
      <c r="I17" s="31">
        <v>1.54</v>
      </c>
      <c r="J17" s="31">
        <v>2.19</v>
      </c>
      <c r="K17" s="31">
        <v>2.48</v>
      </c>
      <c r="L17" s="31">
        <v>3.23</v>
      </c>
      <c r="M17" s="31">
        <v>4.05</v>
      </c>
      <c r="N17" s="31">
        <v>5.04</v>
      </c>
      <c r="O17" s="31">
        <v>6.33</v>
      </c>
      <c r="P17" s="31">
        <v>9.44</v>
      </c>
      <c r="Q17" s="31">
        <v>12</v>
      </c>
      <c r="R17" s="26"/>
      <c r="S17" s="26"/>
      <c r="U17" s="20" t="s">
        <v>61</v>
      </c>
      <c r="V17" s="20"/>
      <c r="W17" s="27">
        <f t="shared" si="1"/>
        <v>25</v>
      </c>
      <c r="X17" s="27">
        <f t="shared" si="2"/>
        <v>40</v>
      </c>
      <c r="Y17" s="27">
        <f t="shared" si="3"/>
        <v>55.00000000000001</v>
      </c>
      <c r="Z17" s="27">
        <f t="shared" si="4"/>
        <v>72.00000000000001</v>
      </c>
      <c r="AA17" s="27">
        <f t="shared" si="5"/>
        <v>91</v>
      </c>
      <c r="AB17" s="27">
        <f t="shared" si="6"/>
        <v>114</v>
      </c>
      <c r="AC17" s="27">
        <f t="shared" si="7"/>
        <v>139</v>
      </c>
      <c r="AD17" s="27">
        <f t="shared" si="8"/>
        <v>168</v>
      </c>
      <c r="AE17" s="27">
        <f t="shared" si="9"/>
        <v>203</v>
      </c>
      <c r="AF17" s="27">
        <f t="shared" si="10"/>
        <v>244.99999999999997</v>
      </c>
      <c r="AG17" s="27">
        <f t="shared" si="11"/>
        <v>304</v>
      </c>
      <c r="AH17" s="27">
        <f t="shared" si="12"/>
        <v>393</v>
      </c>
      <c r="AI17" s="27">
        <f t="shared" si="13"/>
        <v>584</v>
      </c>
      <c r="AJ17" s="27">
        <f t="shared" si="14"/>
        <v>720</v>
      </c>
    </row>
    <row r="18" spans="2:36" ht="12.75">
      <c r="B18" s="32"/>
      <c r="C18" s="32"/>
      <c r="D18" s="32" t="s">
        <v>61</v>
      </c>
      <c r="E18" s="32" t="s">
        <v>45</v>
      </c>
      <c r="F18" s="32" t="s">
        <v>44</v>
      </c>
      <c r="G18" s="32" t="s">
        <v>43</v>
      </c>
      <c r="H18" s="32" t="s">
        <v>42</v>
      </c>
      <c r="I18" s="32" t="s">
        <v>41</v>
      </c>
      <c r="J18" s="32" t="s">
        <v>40</v>
      </c>
      <c r="K18" s="32" t="s">
        <v>39</v>
      </c>
      <c r="L18" s="32" t="s">
        <v>38</v>
      </c>
      <c r="M18" s="32" t="s">
        <v>37</v>
      </c>
      <c r="N18" s="32" t="s">
        <v>36</v>
      </c>
      <c r="O18" s="32" t="s">
        <v>34</v>
      </c>
      <c r="P18" s="32" t="s">
        <v>33</v>
      </c>
      <c r="Q18" s="32" t="s">
        <v>32</v>
      </c>
      <c r="T18" s="20"/>
      <c r="U18" s="20"/>
      <c r="W18" s="20" t="s">
        <v>61</v>
      </c>
      <c r="X18" s="20" t="s">
        <v>45</v>
      </c>
      <c r="Y18" s="20" t="s">
        <v>44</v>
      </c>
      <c r="Z18" s="20" t="s">
        <v>43</v>
      </c>
      <c r="AA18" s="20" t="s">
        <v>42</v>
      </c>
      <c r="AB18" s="20" t="s">
        <v>41</v>
      </c>
      <c r="AC18" s="20" t="s">
        <v>40</v>
      </c>
      <c r="AD18" s="20" t="s">
        <v>39</v>
      </c>
      <c r="AE18" s="20" t="s">
        <v>38</v>
      </c>
      <c r="AF18" s="20" t="s">
        <v>37</v>
      </c>
      <c r="AG18" s="20" t="s">
        <v>36</v>
      </c>
      <c r="AH18" s="20" t="s">
        <v>34</v>
      </c>
      <c r="AI18" s="20" t="s">
        <v>33</v>
      </c>
      <c r="AJ18" s="20" t="s">
        <v>32</v>
      </c>
    </row>
    <row r="19" spans="2:17" ht="12.75">
      <c r="B19" s="32">
        <v>12</v>
      </c>
      <c r="C19" s="32"/>
      <c r="D19" s="30">
        <v>213</v>
      </c>
      <c r="E19" s="30">
        <v>187</v>
      </c>
      <c r="F19" s="30">
        <v>161</v>
      </c>
      <c r="G19" s="30">
        <v>138</v>
      </c>
      <c r="H19" s="30">
        <v>116</v>
      </c>
      <c r="I19" s="30">
        <v>101</v>
      </c>
      <c r="J19" s="30">
        <v>87</v>
      </c>
      <c r="K19" s="30">
        <v>73</v>
      </c>
      <c r="L19" s="30">
        <v>61</v>
      </c>
      <c r="M19" s="30">
        <v>49</v>
      </c>
      <c r="N19" s="30">
        <v>37</v>
      </c>
      <c r="O19" s="30">
        <v>25</v>
      </c>
      <c r="P19" s="30">
        <v>17</v>
      </c>
      <c r="Q19" s="30">
        <v>7</v>
      </c>
    </row>
    <row r="20" spans="2:36" ht="12.75">
      <c r="B20" s="32">
        <v>15</v>
      </c>
      <c r="C20" s="32"/>
      <c r="D20" s="30">
        <v>142</v>
      </c>
      <c r="E20" s="30">
        <v>124</v>
      </c>
      <c r="F20" s="30">
        <v>111</v>
      </c>
      <c r="G20" s="30">
        <v>99</v>
      </c>
      <c r="H20" s="30">
        <v>87</v>
      </c>
      <c r="I20" s="30">
        <v>76</v>
      </c>
      <c r="J20" s="30">
        <v>66</v>
      </c>
      <c r="K20" s="30">
        <v>56</v>
      </c>
      <c r="L20" s="30">
        <v>47</v>
      </c>
      <c r="M20" s="30">
        <v>38</v>
      </c>
      <c r="N20" s="30">
        <v>29</v>
      </c>
      <c r="O20" s="30">
        <v>21</v>
      </c>
      <c r="P20" s="30">
        <v>13</v>
      </c>
      <c r="Q20" s="30">
        <v>6</v>
      </c>
      <c r="W20">
        <f>VLOOKUP(Berekening!$C$7,$U$4:$AJ$17,W$3)</f>
        <v>0</v>
      </c>
      <c r="X20">
        <f>VLOOKUP(Berekening!$C$7,$U$4:$AJ$17,X$3)</f>
        <v>0</v>
      </c>
      <c r="Y20">
        <f>VLOOKUP(Berekening!$C$7,$U$4:$AJ$17,Y$3)</f>
        <v>0</v>
      </c>
      <c r="Z20">
        <f>VLOOKUP(Berekening!$C$7,$U$4:$AJ$17,Z$3)</f>
        <v>0</v>
      </c>
      <c r="AA20">
        <f>VLOOKUP(Berekening!$C$7,$U$4:$AJ$17,AA$3)</f>
        <v>0</v>
      </c>
      <c r="AB20">
        <f>VLOOKUP(Berekening!$C$7,$U$4:$AJ$17,AB$3)</f>
        <v>0</v>
      </c>
      <c r="AC20">
        <f>VLOOKUP(Berekening!$C$7,$U$4:$AJ$17,AC$3)</f>
        <v>0</v>
      </c>
      <c r="AD20">
        <f>VLOOKUP(Berekening!$C$7,$U$4:$AJ$17,AD$3)</f>
        <v>0</v>
      </c>
      <c r="AE20">
        <f>VLOOKUP(Berekening!$C$7,$U$4:$AJ$17,AE$3)</f>
        <v>0</v>
      </c>
      <c r="AF20">
        <f>VLOOKUP(Berekening!$C$7,$U$4:$AJ$17,AF$3)</f>
        <v>0</v>
      </c>
      <c r="AG20">
        <f>VLOOKUP(Berekening!$C$7,$U$4:$AJ$17,AG$3)</f>
        <v>10</v>
      </c>
      <c r="AH20">
        <f>VLOOKUP(Berekening!$C$7,$U$4:$AJ$17,AH$3)</f>
        <v>70.00000000000001</v>
      </c>
      <c r="AI20">
        <f>VLOOKUP(Berekening!$C$7,$U$4:$AJ$17,AI$3)</f>
        <v>159</v>
      </c>
      <c r="AJ20">
        <f>VLOOKUP(Berekening!$C$7,$U$4:$AJ$17,AJ$3)</f>
        <v>349</v>
      </c>
    </row>
    <row r="21" spans="2:36" ht="12.75">
      <c r="B21" s="32">
        <v>18</v>
      </c>
      <c r="C21" s="32"/>
      <c r="D21" s="30">
        <v>107</v>
      </c>
      <c r="E21" s="30">
        <v>97</v>
      </c>
      <c r="F21" s="30">
        <v>88</v>
      </c>
      <c r="G21" s="30">
        <v>79</v>
      </c>
      <c r="H21" s="30">
        <v>70</v>
      </c>
      <c r="I21" s="30">
        <v>61</v>
      </c>
      <c r="J21" s="30">
        <v>52</v>
      </c>
      <c r="K21" s="30">
        <v>44</v>
      </c>
      <c r="L21" s="30">
        <v>36</v>
      </c>
      <c r="M21" s="30">
        <v>30</v>
      </c>
      <c r="N21" s="30">
        <v>24</v>
      </c>
      <c r="O21" s="30">
        <v>17</v>
      </c>
      <c r="P21" s="30">
        <v>11</v>
      </c>
      <c r="Q21" s="30">
        <v>5</v>
      </c>
      <c r="U21" t="str">
        <f>HLOOKUP(Berekening!C16,Tussentijd!W20:AJ21,2)</f>
        <v>A</v>
      </c>
      <c r="W21" t="str">
        <f>W18</f>
        <v>N</v>
      </c>
      <c r="X21" t="str">
        <f aca="true" t="shared" si="15" ref="X21:AJ21">X18</f>
        <v>M</v>
      </c>
      <c r="Y21" t="str">
        <f t="shared" si="15"/>
        <v>L</v>
      </c>
      <c r="Z21" t="str">
        <f t="shared" si="15"/>
        <v>K</v>
      </c>
      <c r="AA21" t="str">
        <f t="shared" si="15"/>
        <v>J</v>
      </c>
      <c r="AB21" t="str">
        <f t="shared" si="15"/>
        <v>I</v>
      </c>
      <c r="AC21" t="str">
        <f t="shared" si="15"/>
        <v>H</v>
      </c>
      <c r="AD21" t="str">
        <f t="shared" si="15"/>
        <v>G</v>
      </c>
      <c r="AE21" t="str">
        <f t="shared" si="15"/>
        <v>F</v>
      </c>
      <c r="AF21" t="str">
        <f t="shared" si="15"/>
        <v>E</v>
      </c>
      <c r="AG21" t="str">
        <f t="shared" si="15"/>
        <v>D</v>
      </c>
      <c r="AH21" t="str">
        <f t="shared" si="15"/>
        <v>C</v>
      </c>
      <c r="AI21" t="str">
        <f t="shared" si="15"/>
        <v>B</v>
      </c>
      <c r="AJ21" t="str">
        <f t="shared" si="15"/>
        <v>A</v>
      </c>
    </row>
    <row r="22" spans="2:17" ht="12.75">
      <c r="B22" s="32">
        <v>21</v>
      </c>
      <c r="C22" s="32"/>
      <c r="D22" s="30">
        <v>87</v>
      </c>
      <c r="E22" s="30">
        <v>80</v>
      </c>
      <c r="F22" s="30">
        <v>72</v>
      </c>
      <c r="G22" s="30">
        <v>64</v>
      </c>
      <c r="H22" s="30">
        <v>57</v>
      </c>
      <c r="I22" s="30">
        <v>50</v>
      </c>
      <c r="J22" s="30">
        <v>43</v>
      </c>
      <c r="K22" s="30">
        <v>37</v>
      </c>
      <c r="L22" s="30">
        <v>31</v>
      </c>
      <c r="M22" s="30">
        <v>26</v>
      </c>
      <c r="N22" s="30">
        <v>20</v>
      </c>
      <c r="O22" s="30">
        <v>15</v>
      </c>
      <c r="P22" s="30">
        <v>9</v>
      </c>
      <c r="Q22" s="30">
        <v>4</v>
      </c>
    </row>
    <row r="23" spans="2:17" ht="12.75">
      <c r="B23" s="32">
        <v>24</v>
      </c>
      <c r="C23" s="32"/>
      <c r="D23" s="30">
        <v>73</v>
      </c>
      <c r="E23" s="30">
        <v>68</v>
      </c>
      <c r="F23" s="30">
        <v>61</v>
      </c>
      <c r="G23" s="30">
        <v>54</v>
      </c>
      <c r="H23" s="30">
        <v>48</v>
      </c>
      <c r="I23" s="30">
        <v>43</v>
      </c>
      <c r="J23" s="30">
        <v>38</v>
      </c>
      <c r="K23" s="30">
        <v>32</v>
      </c>
      <c r="L23" s="30">
        <v>28</v>
      </c>
      <c r="M23" s="30">
        <v>23</v>
      </c>
      <c r="N23" s="30">
        <v>18</v>
      </c>
      <c r="O23" s="30">
        <v>13</v>
      </c>
      <c r="P23" s="30">
        <v>8</v>
      </c>
      <c r="Q23" s="30">
        <v>4</v>
      </c>
    </row>
    <row r="24" spans="2:17" ht="12.75">
      <c r="B24" s="32">
        <v>27</v>
      </c>
      <c r="C24" s="32"/>
      <c r="D24" s="30">
        <v>64</v>
      </c>
      <c r="E24" s="30">
        <v>58</v>
      </c>
      <c r="F24" s="30">
        <v>53</v>
      </c>
      <c r="G24" s="30">
        <v>47</v>
      </c>
      <c r="H24" s="30">
        <v>43</v>
      </c>
      <c r="I24" s="30">
        <v>38</v>
      </c>
      <c r="J24" s="30">
        <v>33</v>
      </c>
      <c r="K24" s="30">
        <v>29</v>
      </c>
      <c r="L24" s="30">
        <v>24</v>
      </c>
      <c r="M24" s="30">
        <v>20</v>
      </c>
      <c r="N24" s="30">
        <v>16</v>
      </c>
      <c r="O24" s="30">
        <v>11</v>
      </c>
      <c r="P24" s="30">
        <v>7</v>
      </c>
      <c r="Q24" s="30">
        <v>3</v>
      </c>
    </row>
    <row r="25" spans="2:17" ht="12.75">
      <c r="B25" s="32">
        <v>30</v>
      </c>
      <c r="C25" s="32"/>
      <c r="D25" s="30">
        <v>57</v>
      </c>
      <c r="E25" s="30">
        <v>52</v>
      </c>
      <c r="F25" s="30">
        <v>48</v>
      </c>
      <c r="G25" s="30">
        <v>43</v>
      </c>
      <c r="H25" s="30">
        <v>38</v>
      </c>
      <c r="I25" s="30">
        <v>34</v>
      </c>
      <c r="J25" s="30">
        <v>30</v>
      </c>
      <c r="K25" s="30">
        <v>26</v>
      </c>
      <c r="L25" s="30">
        <v>22</v>
      </c>
      <c r="M25" s="30">
        <v>18</v>
      </c>
      <c r="N25" s="30">
        <v>14</v>
      </c>
      <c r="O25" s="30">
        <v>10</v>
      </c>
      <c r="P25" s="30">
        <v>7</v>
      </c>
      <c r="Q25" s="30">
        <v>3</v>
      </c>
    </row>
    <row r="26" spans="2:17" ht="12.75">
      <c r="B26" s="32">
        <v>33</v>
      </c>
      <c r="C26" s="32"/>
      <c r="D26" s="30">
        <v>51</v>
      </c>
      <c r="E26" s="30">
        <v>47</v>
      </c>
      <c r="F26" s="30">
        <v>42</v>
      </c>
      <c r="G26" s="30">
        <v>38</v>
      </c>
      <c r="H26" s="30">
        <v>34</v>
      </c>
      <c r="I26" s="30">
        <v>31</v>
      </c>
      <c r="J26" s="30">
        <v>27</v>
      </c>
      <c r="K26" s="30">
        <v>24</v>
      </c>
      <c r="L26" s="30">
        <v>20</v>
      </c>
      <c r="M26" s="30">
        <v>16</v>
      </c>
      <c r="N26" s="30">
        <v>13</v>
      </c>
      <c r="O26" s="30">
        <v>10</v>
      </c>
      <c r="P26" s="30">
        <v>6</v>
      </c>
      <c r="Q26" s="30">
        <v>3</v>
      </c>
    </row>
    <row r="27" spans="2:17" ht="12.75">
      <c r="B27" s="32">
        <v>36</v>
      </c>
      <c r="C27" s="32"/>
      <c r="D27" s="30">
        <v>46</v>
      </c>
      <c r="E27" s="30">
        <v>43</v>
      </c>
      <c r="F27" s="30">
        <v>39</v>
      </c>
      <c r="G27" s="30">
        <v>35</v>
      </c>
      <c r="H27" s="30">
        <v>32</v>
      </c>
      <c r="I27" s="30">
        <v>28</v>
      </c>
      <c r="J27" s="30">
        <v>25</v>
      </c>
      <c r="K27" s="30">
        <v>21</v>
      </c>
      <c r="L27" s="30">
        <v>18</v>
      </c>
      <c r="M27" s="30">
        <v>15</v>
      </c>
      <c r="N27" s="30">
        <v>12</v>
      </c>
      <c r="O27" s="30">
        <v>9</v>
      </c>
      <c r="P27" s="30">
        <v>6</v>
      </c>
      <c r="Q27" s="30">
        <v>3</v>
      </c>
    </row>
    <row r="28" spans="2:17" ht="12.75">
      <c r="B28" s="32">
        <v>39</v>
      </c>
      <c r="C28" s="32"/>
      <c r="D28" s="30">
        <v>40</v>
      </c>
      <c r="E28" s="30">
        <v>38</v>
      </c>
      <c r="F28" s="30">
        <v>35</v>
      </c>
      <c r="G28" s="30">
        <v>31</v>
      </c>
      <c r="H28" s="30">
        <v>28</v>
      </c>
      <c r="I28" s="30">
        <v>25</v>
      </c>
      <c r="J28" s="30">
        <v>22</v>
      </c>
      <c r="K28" s="30">
        <v>19</v>
      </c>
      <c r="L28" s="30">
        <v>16</v>
      </c>
      <c r="M28" s="30">
        <v>14</v>
      </c>
      <c r="N28" s="30">
        <v>11</v>
      </c>
      <c r="O28" s="30">
        <v>8</v>
      </c>
      <c r="P28" s="30">
        <v>6</v>
      </c>
      <c r="Q28" s="30">
        <v>3</v>
      </c>
    </row>
    <row r="29" spans="2:17" ht="12.75">
      <c r="B29" s="32">
        <v>42</v>
      </c>
      <c r="C29" s="32"/>
      <c r="D29" s="30">
        <v>38</v>
      </c>
      <c r="E29" s="30">
        <v>35</v>
      </c>
      <c r="F29" s="30">
        <v>32</v>
      </c>
      <c r="G29" s="30">
        <v>29</v>
      </c>
      <c r="H29" s="30">
        <v>26</v>
      </c>
      <c r="I29" s="30">
        <v>23</v>
      </c>
      <c r="J29" s="30">
        <v>20</v>
      </c>
      <c r="K29" s="30">
        <v>18</v>
      </c>
      <c r="L29" s="30">
        <v>15</v>
      </c>
      <c r="M29" s="30">
        <v>13</v>
      </c>
      <c r="N29" s="30">
        <v>10</v>
      </c>
      <c r="O29" s="30">
        <v>7</v>
      </c>
      <c r="P29" s="30">
        <v>5</v>
      </c>
      <c r="Q29" s="30">
        <v>2</v>
      </c>
    </row>
    <row r="30" spans="2:17" ht="12.75">
      <c r="B30" s="32">
        <v>45</v>
      </c>
      <c r="C30" s="32"/>
      <c r="D30" s="30">
        <v>35</v>
      </c>
      <c r="E30" s="30">
        <v>32</v>
      </c>
      <c r="F30" s="30">
        <v>30</v>
      </c>
      <c r="G30" s="30">
        <v>27</v>
      </c>
      <c r="H30" s="30">
        <v>24</v>
      </c>
      <c r="I30" s="30">
        <v>22</v>
      </c>
      <c r="J30" s="30">
        <v>19</v>
      </c>
      <c r="K30" s="30">
        <v>17</v>
      </c>
      <c r="L30" s="30">
        <v>14</v>
      </c>
      <c r="M30" s="30">
        <v>12</v>
      </c>
      <c r="N30" s="30">
        <v>9</v>
      </c>
      <c r="O30" s="30">
        <v>7</v>
      </c>
      <c r="P30" s="30">
        <v>5</v>
      </c>
      <c r="Q30" s="30">
        <v>2</v>
      </c>
    </row>
    <row r="31" spans="2:17" ht="12.75">
      <c r="B31" s="32">
        <v>48</v>
      </c>
      <c r="C31" s="32"/>
      <c r="D31" s="30">
        <v>33</v>
      </c>
      <c r="E31" s="30">
        <v>31</v>
      </c>
      <c r="F31" s="30">
        <v>28</v>
      </c>
      <c r="G31" s="30">
        <v>26</v>
      </c>
      <c r="H31" s="30">
        <v>23</v>
      </c>
      <c r="I31" s="30">
        <v>20</v>
      </c>
      <c r="J31" s="30">
        <v>18</v>
      </c>
      <c r="K31" s="30">
        <v>16</v>
      </c>
      <c r="L31" s="30">
        <v>13</v>
      </c>
      <c r="M31" s="30">
        <v>11</v>
      </c>
      <c r="N31" s="30">
        <v>9</v>
      </c>
      <c r="O31" s="30">
        <v>6</v>
      </c>
      <c r="P31" s="30">
        <v>4</v>
      </c>
      <c r="Q31" s="30">
        <v>2</v>
      </c>
    </row>
    <row r="32" spans="2:17" ht="12.75">
      <c r="B32" s="32">
        <v>51</v>
      </c>
      <c r="C32" s="32"/>
      <c r="D32" s="30">
        <v>31</v>
      </c>
      <c r="E32" s="30">
        <v>29</v>
      </c>
      <c r="F32" s="30">
        <v>26</v>
      </c>
      <c r="G32" s="30">
        <v>24</v>
      </c>
      <c r="H32" s="32">
        <v>22</v>
      </c>
      <c r="I32" s="30">
        <v>19</v>
      </c>
      <c r="J32" s="30">
        <v>17</v>
      </c>
      <c r="K32" s="30">
        <v>15</v>
      </c>
      <c r="L32" s="30">
        <v>12</v>
      </c>
      <c r="M32" s="30">
        <v>10</v>
      </c>
      <c r="N32" s="30">
        <v>8</v>
      </c>
      <c r="O32" s="30">
        <v>6</v>
      </c>
      <c r="P32" s="30">
        <v>4</v>
      </c>
      <c r="Q32" s="30">
        <v>2</v>
      </c>
    </row>
    <row r="33" spans="2:17" ht="12.75">
      <c r="B33" s="32">
        <v>54</v>
      </c>
      <c r="C33" s="32"/>
      <c r="D33" s="30">
        <v>29</v>
      </c>
      <c r="E33" s="30">
        <v>27</v>
      </c>
      <c r="F33" s="30">
        <v>25</v>
      </c>
      <c r="G33" s="30">
        <v>22</v>
      </c>
      <c r="H33" s="30">
        <v>20</v>
      </c>
      <c r="I33" s="30">
        <v>18</v>
      </c>
      <c r="J33" s="30">
        <v>16</v>
      </c>
      <c r="K33" s="30">
        <v>14</v>
      </c>
      <c r="L33" s="30">
        <v>11</v>
      </c>
      <c r="M33" s="30">
        <v>10</v>
      </c>
      <c r="N33" s="30">
        <v>8</v>
      </c>
      <c r="O33" s="30">
        <v>6</v>
      </c>
      <c r="P33" s="30">
        <v>4</v>
      </c>
      <c r="Q33" s="30">
        <v>2</v>
      </c>
    </row>
    <row r="34" spans="2:17" ht="12.75">
      <c r="B34" s="32">
        <v>57</v>
      </c>
      <c r="C34" s="32"/>
      <c r="D34" s="30">
        <v>28</v>
      </c>
      <c r="E34" s="30">
        <v>26</v>
      </c>
      <c r="F34" s="30">
        <v>24</v>
      </c>
      <c r="G34" s="30">
        <v>21</v>
      </c>
      <c r="H34" s="30">
        <v>19</v>
      </c>
      <c r="I34" s="30">
        <v>17</v>
      </c>
      <c r="J34" s="30">
        <v>15</v>
      </c>
      <c r="K34" s="30">
        <v>13</v>
      </c>
      <c r="L34" s="30">
        <v>10</v>
      </c>
      <c r="M34" s="30">
        <v>10</v>
      </c>
      <c r="N34" s="30">
        <v>8</v>
      </c>
      <c r="O34" s="30">
        <v>6</v>
      </c>
      <c r="P34" s="30">
        <v>4</v>
      </c>
      <c r="Q34" s="30">
        <v>2</v>
      </c>
    </row>
    <row r="35" spans="2:17" ht="12.75">
      <c r="B35" s="32">
        <v>60</v>
      </c>
      <c r="C35" s="32"/>
      <c r="D35" s="30" t="s">
        <v>58</v>
      </c>
      <c r="E35" s="30" t="s">
        <v>58</v>
      </c>
      <c r="F35" s="30" t="s">
        <v>58</v>
      </c>
      <c r="G35" s="30" t="s">
        <v>58</v>
      </c>
      <c r="H35" s="30" t="s">
        <v>58</v>
      </c>
      <c r="I35" s="30" t="s">
        <v>58</v>
      </c>
      <c r="J35" s="30" t="s">
        <v>58</v>
      </c>
      <c r="K35" s="30" t="s">
        <v>58</v>
      </c>
      <c r="L35" s="30" t="s">
        <v>58</v>
      </c>
      <c r="M35" s="30" t="s">
        <v>58</v>
      </c>
      <c r="N35" s="30" t="s">
        <v>58</v>
      </c>
      <c r="O35" s="30" t="s">
        <v>58</v>
      </c>
      <c r="P35" s="30" t="s">
        <v>58</v>
      </c>
      <c r="Q35" s="30" t="s">
        <v>58</v>
      </c>
    </row>
    <row r="37" spans="4:17" ht="12.75">
      <c r="D37" s="20">
        <v>16</v>
      </c>
      <c r="E37" s="20">
        <v>15</v>
      </c>
      <c r="F37" s="20">
        <v>14</v>
      </c>
      <c r="G37" s="20">
        <v>13</v>
      </c>
      <c r="H37" s="20">
        <v>12</v>
      </c>
      <c r="I37" s="20">
        <v>11</v>
      </c>
      <c r="J37" s="20">
        <v>10</v>
      </c>
      <c r="K37" s="20">
        <v>9</v>
      </c>
      <c r="L37" s="20">
        <v>8</v>
      </c>
      <c r="M37" s="20">
        <v>7</v>
      </c>
      <c r="N37" s="20">
        <v>6</v>
      </c>
      <c r="O37" s="20">
        <v>5</v>
      </c>
      <c r="P37" s="20">
        <v>4</v>
      </c>
      <c r="Q37" s="20">
        <v>3</v>
      </c>
    </row>
    <row r="38" spans="4:17" ht="12.75">
      <c r="D38" s="20" t="s">
        <v>32</v>
      </c>
      <c r="E38" s="20" t="s">
        <v>33</v>
      </c>
      <c r="F38" s="20" t="s">
        <v>34</v>
      </c>
      <c r="G38" s="20" t="s">
        <v>36</v>
      </c>
      <c r="H38" s="20" t="s">
        <v>37</v>
      </c>
      <c r="I38" s="20" t="s">
        <v>38</v>
      </c>
      <c r="J38" s="20" t="s">
        <v>39</v>
      </c>
      <c r="K38" s="20" t="s">
        <v>40</v>
      </c>
      <c r="L38" s="20" t="s">
        <v>41</v>
      </c>
      <c r="M38" s="20" t="s">
        <v>42</v>
      </c>
      <c r="N38" s="20" t="s">
        <v>43</v>
      </c>
      <c r="O38" s="20" t="s">
        <v>44</v>
      </c>
      <c r="P38" s="20" t="s">
        <v>45</v>
      </c>
      <c r="Q38" s="20" t="s">
        <v>61</v>
      </c>
    </row>
    <row r="39" spans="2:17" ht="12.75">
      <c r="B39" s="20">
        <f>HLOOKUP(U21,D38:Q39,2)</f>
        <v>3</v>
      </c>
      <c r="D39" s="20">
        <f>VLOOKUP(Berekening!$C$12,Tussentijd!$B$19:$Q$35,Tussentijd!D$37)</f>
        <v>3</v>
      </c>
      <c r="E39" s="20">
        <f>VLOOKUP(Berekening!$C$12,Tussentijd!$B$19:$Q$35,Tussentijd!E$37)</f>
        <v>6</v>
      </c>
      <c r="F39" s="20">
        <f>VLOOKUP(Berekening!$C$12,Tussentijd!$B$19:$Q$35,Tussentijd!F$37)</f>
        <v>10</v>
      </c>
      <c r="G39" s="20">
        <f>VLOOKUP(Berekening!$C$12,Tussentijd!$B$19:$Q$35,Tussentijd!G$37)</f>
        <v>13</v>
      </c>
      <c r="H39" s="20">
        <f>VLOOKUP(Berekening!$C$12,Tussentijd!$B$19:$Q$35,Tussentijd!H$37)</f>
        <v>16</v>
      </c>
      <c r="I39" s="20">
        <f>VLOOKUP(Berekening!$C$12,Tussentijd!$B$19:$Q$35,Tussentijd!I$37)</f>
        <v>20</v>
      </c>
      <c r="J39" s="20">
        <f>VLOOKUP(Berekening!$C$12,Tussentijd!$B$19:$Q$35,Tussentijd!J$37)</f>
        <v>24</v>
      </c>
      <c r="K39" s="20">
        <f>VLOOKUP(Berekening!$C$12,Tussentijd!$B$19:$Q$35,Tussentijd!K$37)</f>
        <v>27</v>
      </c>
      <c r="L39" s="20">
        <f>VLOOKUP(Berekening!$C$12,Tussentijd!$B$19:$Q$35,Tussentijd!L$37)</f>
        <v>31</v>
      </c>
      <c r="M39" s="20">
        <f>VLOOKUP(Berekening!$C$12,Tussentijd!$B$19:$Q$35,Tussentijd!M$37)</f>
        <v>34</v>
      </c>
      <c r="N39" s="20">
        <f>VLOOKUP(Berekening!$C$12,Tussentijd!$B$19:$Q$35,Tussentijd!N$37)</f>
        <v>38</v>
      </c>
      <c r="O39" s="20">
        <f>VLOOKUP(Berekening!$C$12,Tussentijd!$B$19:$Q$35,Tussentijd!O$37)</f>
        <v>42</v>
      </c>
      <c r="P39" s="20">
        <f>VLOOKUP(Berekening!$C$12,Tussentijd!$B$19:$Q$35,Tussentijd!P$37)</f>
        <v>47</v>
      </c>
      <c r="Q39" s="20">
        <f>VLOOKUP(Berekening!$C$12,Tussentijd!$B$19:$Q$35,Tussentijd!Q$37)</f>
        <v>51</v>
      </c>
    </row>
  </sheetData>
  <printOptions/>
  <pageMargins left="0.75" right="0.75" top="1" bottom="1" header="0.5" footer="0.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indexed="10"/>
  </sheetPr>
  <dimension ref="A1:H39"/>
  <sheetViews>
    <sheetView workbookViewId="0" topLeftCell="A4">
      <selection activeCell="C17" sqref="C17"/>
    </sheetView>
  </sheetViews>
  <sheetFormatPr defaultColWidth="9.140625" defaultRowHeight="12.75"/>
  <cols>
    <col min="1" max="1" width="13.8515625" style="0" bestFit="1" customWidth="1"/>
    <col min="2" max="2" width="9.140625" style="28" customWidth="1"/>
    <col min="3" max="3" width="9.140625" style="29" customWidth="1"/>
  </cols>
  <sheetData>
    <row r="1" ht="58.5" customHeight="1">
      <c r="C1" s="19" t="s">
        <v>26</v>
      </c>
    </row>
    <row r="2" spans="2:8" s="2" customFormat="1" ht="18" customHeight="1">
      <c r="B2" s="28"/>
      <c r="C2" s="29"/>
      <c r="D2"/>
      <c r="E2"/>
      <c r="F2"/>
      <c r="G2"/>
      <c r="H2"/>
    </row>
    <row r="3" spans="1:8" s="2" customFormat="1" ht="18" customHeight="1">
      <c r="A3" s="2" t="s">
        <v>62</v>
      </c>
      <c r="B3" s="28" t="s">
        <v>51</v>
      </c>
      <c r="C3" s="29">
        <f>ROUNDUP(Plan!B20/3,0)*3</f>
        <v>24</v>
      </c>
      <c r="D3"/>
      <c r="E3"/>
      <c r="F3"/>
      <c r="G3"/>
      <c r="H3"/>
    </row>
    <row r="4" spans="2:8" s="2" customFormat="1" ht="18" customHeight="1">
      <c r="B4" s="28">
        <v>32</v>
      </c>
      <c r="C4" s="29">
        <f>VLOOKUP(Berekening!C3,Decotabel!G3:H15,2)</f>
        <v>21</v>
      </c>
      <c r="D4"/>
      <c r="E4"/>
      <c r="F4"/>
      <c r="G4"/>
      <c r="H4"/>
    </row>
    <row r="5" spans="2:8" s="2" customFormat="1" ht="18" customHeight="1">
      <c r="B5" s="28">
        <v>36</v>
      </c>
      <c r="C5" s="29">
        <f>IF(C3=30,24,VLOOKUP(C3,Decotabel!I3:J13,2))</f>
        <v>18</v>
      </c>
      <c r="D5"/>
      <c r="E5"/>
      <c r="F5"/>
      <c r="G5"/>
      <c r="H5"/>
    </row>
    <row r="6" spans="2:8" s="2" customFormat="1" ht="18" customHeight="1">
      <c r="B6" s="28" t="s">
        <v>57</v>
      </c>
      <c r="C6" s="29">
        <f>IF(Plan!B17=21,Berekening!C3,IF(Plan!B17=32,Berekening!C4,Berekening!C5))</f>
        <v>21</v>
      </c>
      <c r="D6"/>
      <c r="E6"/>
      <c r="F6"/>
      <c r="G6"/>
      <c r="H6"/>
    </row>
    <row r="7" spans="2:8" s="2" customFormat="1" ht="18" customHeight="1">
      <c r="B7" s="28" t="s">
        <v>63</v>
      </c>
      <c r="C7" s="29" t="str">
        <f>VLOOKUP(C6+Plan!B19/1000,Decotabel!C4:D105,2)</f>
        <v>D</v>
      </c>
      <c r="D7"/>
      <c r="E7"/>
      <c r="F7"/>
      <c r="G7"/>
      <c r="H7"/>
    </row>
    <row r="8" spans="1:8" s="2" customFormat="1" ht="18" customHeight="1">
      <c r="A8" s="2" t="s">
        <v>64</v>
      </c>
      <c r="B8" s="28" t="s">
        <v>51</v>
      </c>
      <c r="C8" s="29">
        <f>ROUNDUP(Plan!B25/3,0)*3</f>
        <v>33</v>
      </c>
      <c r="D8"/>
      <c r="E8"/>
      <c r="F8"/>
      <c r="G8"/>
      <c r="H8"/>
    </row>
    <row r="9" spans="2:8" s="2" customFormat="1" ht="18" customHeight="1">
      <c r="B9" s="28">
        <v>32</v>
      </c>
      <c r="C9" s="29">
        <f>VLOOKUP(Berekening!C8,Decotabel!G3:H15,2)</f>
        <v>27</v>
      </c>
      <c r="D9"/>
      <c r="E9"/>
      <c r="F9"/>
      <c r="G9"/>
      <c r="H9"/>
    </row>
    <row r="10" spans="2:8" s="2" customFormat="1" ht="18" customHeight="1">
      <c r="B10" s="28">
        <v>36</v>
      </c>
      <c r="C10" s="29">
        <f>IF(C8=30,24,VLOOKUP(C8,Decotabel!I3:J13,2))</f>
        <v>24</v>
      </c>
      <c r="D10"/>
      <c r="E10"/>
      <c r="F10"/>
      <c r="G10"/>
      <c r="H10"/>
    </row>
    <row r="11" spans="2:8" s="2" customFormat="1" ht="18" customHeight="1">
      <c r="B11" s="28" t="s">
        <v>72</v>
      </c>
      <c r="C11" s="29">
        <f>IF(Plan!B9=21,Berekening!C8,IF(Plan!B9=32,Berekening!C9,Berekening!C10))</f>
        <v>33</v>
      </c>
      <c r="D11"/>
      <c r="E11"/>
      <c r="F11"/>
      <c r="G11"/>
      <c r="H11"/>
    </row>
    <row r="12" spans="2:8" s="2" customFormat="1" ht="18" customHeight="1">
      <c r="B12" s="28" t="s">
        <v>57</v>
      </c>
      <c r="C12" s="29">
        <f>IF(C16&gt;10,C11,MAX(C11,C6))</f>
        <v>33</v>
      </c>
      <c r="D12"/>
      <c r="E12"/>
      <c r="F12"/>
      <c r="G12"/>
      <c r="H12"/>
    </row>
    <row r="13" spans="2:3" s="2" customFormat="1" ht="18" customHeight="1">
      <c r="B13" s="28" t="s">
        <v>52</v>
      </c>
      <c r="C13" s="29" t="str">
        <f>VLOOKUP(C12+(Plan!B30+Plan!B28)/1000,Decotabel!C4:D105,2)</f>
        <v>F</v>
      </c>
    </row>
    <row r="14" spans="2:3" ht="20.25" customHeight="1">
      <c r="B14" s="28" t="s">
        <v>53</v>
      </c>
      <c r="C14" s="29">
        <f>VLOOKUP(ROUNDUP(C12/3,0)*3+0.8,Decotabel!C4:E105,3)</f>
        <v>20</v>
      </c>
    </row>
    <row r="15" spans="2:3" s="7" customFormat="1" ht="15.75" customHeight="1">
      <c r="B15" s="28" t="s">
        <v>56</v>
      </c>
      <c r="C15" s="67">
        <f>Plan!C4*60+Plan!E4-Plan!B18*60-Plan!D18</f>
        <v>-110</v>
      </c>
    </row>
    <row r="16" spans="2:3" s="7" customFormat="1" ht="15.75" customHeight="1">
      <c r="B16" s="28"/>
      <c r="C16" s="67">
        <f>IF(C15&gt;0,C15,24*60+C15)</f>
        <v>1330</v>
      </c>
    </row>
    <row r="17" spans="2:3" s="7" customFormat="1" ht="15.75" customHeight="1">
      <c r="B17" s="28" t="s">
        <v>60</v>
      </c>
      <c r="C17" s="67">
        <f>MOD(C16+Plan!B40+Plan!B18*60+Plan!D18,24*60)</f>
        <v>741</v>
      </c>
    </row>
    <row r="18" spans="2:3" s="7" customFormat="1" ht="15.75" customHeight="1">
      <c r="B18" s="28" t="s">
        <v>49</v>
      </c>
      <c r="C18" s="67">
        <f>VLOOKUP(ROUNDUP(Plan!B31,1),CZS!A2:B18,2)</f>
        <v>180</v>
      </c>
    </row>
    <row r="19" spans="2:3" ht="17.25" customHeight="1">
      <c r="B19" s="28" t="s">
        <v>50</v>
      </c>
      <c r="C19" s="29">
        <f>VLOOKUP(ROUNDUP(Plan!B31,1),CZS!A2:C18,3)</f>
        <v>210</v>
      </c>
    </row>
    <row r="20" spans="2:3" ht="12.75">
      <c r="B20" s="28" t="s">
        <v>65</v>
      </c>
      <c r="C20" s="29">
        <f>Tussentijd!B39</f>
        <v>3</v>
      </c>
    </row>
    <row r="21" spans="2:3" s="7" customFormat="1" ht="12.75">
      <c r="B21" s="28"/>
      <c r="C21" s="29"/>
    </row>
    <row r="22" spans="2:3" s="7" customFormat="1" ht="12.75">
      <c r="B22" s="28"/>
      <c r="C22" s="29"/>
    </row>
    <row r="23" spans="2:3" s="7" customFormat="1" ht="12.75">
      <c r="B23" s="28"/>
      <c r="C23" s="29"/>
    </row>
    <row r="24" spans="2:3" s="7" customFormat="1" ht="12.75">
      <c r="B24" s="28"/>
      <c r="C24" s="29"/>
    </row>
    <row r="25" spans="2:3" s="7" customFormat="1" ht="12.75">
      <c r="B25" s="28"/>
      <c r="C25" s="29"/>
    </row>
    <row r="26" spans="2:3" s="7" customFormat="1" ht="12.75">
      <c r="B26" s="28"/>
      <c r="C26" s="29"/>
    </row>
    <row r="27" spans="2:3" s="7" customFormat="1" ht="12.75">
      <c r="B27" s="28"/>
      <c r="C27" s="29"/>
    </row>
    <row r="28" spans="2:3" s="7" customFormat="1" ht="12.75">
      <c r="B28" s="28"/>
      <c r="C28" s="29"/>
    </row>
    <row r="29" spans="2:3" s="7" customFormat="1" ht="12.75">
      <c r="B29" s="28"/>
      <c r="C29" s="29"/>
    </row>
    <row r="30" spans="2:3" s="7" customFormat="1" ht="12.75">
      <c r="B30" s="28"/>
      <c r="C30" s="29"/>
    </row>
    <row r="33" spans="2:3" s="7" customFormat="1" ht="12.75">
      <c r="B33" s="28"/>
      <c r="C33" s="29"/>
    </row>
    <row r="34" spans="2:3" s="7" customFormat="1" ht="15.75" customHeight="1">
      <c r="B34" s="28"/>
      <c r="C34" s="67"/>
    </row>
    <row r="35" spans="2:3" s="7" customFormat="1" ht="15.75" customHeight="1">
      <c r="B35" s="28"/>
      <c r="C35" s="67"/>
    </row>
    <row r="36" spans="2:3" s="7" customFormat="1" ht="15.75" customHeight="1">
      <c r="B36" s="28"/>
      <c r="C36" s="67"/>
    </row>
    <row r="37" spans="2:3" s="7" customFormat="1" ht="15.75" customHeight="1">
      <c r="B37" s="28"/>
      <c r="C37" s="67"/>
    </row>
    <row r="38" spans="2:3" s="7" customFormat="1" ht="15.75" customHeight="1">
      <c r="B38" s="28"/>
      <c r="C38" s="67"/>
    </row>
    <row r="39" spans="2:3" s="7" customFormat="1" ht="15.75" customHeight="1">
      <c r="B39" s="28"/>
      <c r="C39" s="67"/>
    </row>
  </sheetData>
  <sheetProtection/>
  <printOptions/>
  <pageMargins left="0.75" right="0.75" top="1" bottom="1" header="0.5" footer="0.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Van Hoeserlande</dc:creator>
  <cp:keywords/>
  <dc:description/>
  <cp:lastModifiedBy>Patrick Van Hoeserlande</cp:lastModifiedBy>
  <cp:lastPrinted>2007-10-01T14:59:11Z</cp:lastPrinted>
  <dcterms:created xsi:type="dcterms:W3CDTF">2007-09-25T15:31:25Z</dcterms:created>
  <dcterms:modified xsi:type="dcterms:W3CDTF">2007-10-03T11:37:32Z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2067</vt:i4>
  </property>
  <property fmtid="{D5CDD505-2E9C-101B-9397-08002B2CF9AE}" pid="3" name="Eigenaar">
    <vt:lpwstr>Hoesy - Van Hoeserlande Patrick</vt:lpwstr>
  </property>
</Properties>
</file>